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900" activeTab="0"/>
  </bookViews>
  <sheets>
    <sheet name="Extra Payment" sheetId="1" r:id="rId1"/>
    <sheet name="Extra Payment Amortization" sheetId="2" r:id="rId2"/>
  </sheets>
  <definedNames>
    <definedName name="_xlnm.Print_Area" localSheetId="0">'Extra Payment'!$B$2:$F$16</definedName>
  </definedNames>
  <calcPr fullCalcOnLoad="1"/>
</workbook>
</file>

<file path=xl/sharedStrings.xml><?xml version="1.0" encoding="utf-8"?>
<sst xmlns="http://schemas.openxmlformats.org/spreadsheetml/2006/main" count="41" uniqueCount="26">
  <si>
    <t>Monthly Payment</t>
  </si>
  <si>
    <t>Total Payment</t>
  </si>
  <si>
    <t>Total Interest Payment</t>
  </si>
  <si>
    <t>:</t>
  </si>
  <si>
    <t>Interest rate</t>
  </si>
  <si>
    <t>Repayment period (year)</t>
  </si>
  <si>
    <t>VISIT EXCELTEMPLATE.NET FOR MORE TEMPLATES AND UPDATES</t>
  </si>
  <si>
    <t>EXTRA PAYMENT CALCULATOR</t>
  </si>
  <si>
    <t>Extra Payment</t>
  </si>
  <si>
    <t xml:space="preserve">Extra Payment Time </t>
  </si>
  <si>
    <t>Without Extra Payment</t>
  </si>
  <si>
    <t>Payoff Period (year)</t>
  </si>
  <si>
    <t>Interest saved</t>
  </si>
  <si>
    <t>With Extra Payment</t>
  </si>
  <si>
    <t xml:space="preserve">Loan Amount </t>
  </si>
  <si>
    <t>Month</t>
  </si>
  <si>
    <t>Balance</t>
  </si>
  <si>
    <t>Principal</t>
  </si>
  <si>
    <t>Interest</t>
  </si>
  <si>
    <t>Payment</t>
  </si>
  <si>
    <t>Total Interest</t>
  </si>
  <si>
    <t>Loan amount</t>
  </si>
  <si>
    <t>Interest Rate (Year)</t>
  </si>
  <si>
    <t>EXTRA PAYMENT AMORTIZATION SCHEDULE</t>
  </si>
  <si>
    <t>Quarterly</t>
  </si>
  <si>
    <t>Payoff Period (Year)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</si>
</sst>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&quot;kali &quot;"/>
    <numFmt numFmtId="165" formatCode="_([$Rp-421]* #,##0.00_);_([$Rp-421]* \(#,##0.00\);_([$Rp-421]* &quot;-&quot;??_);_(@_)"/>
    <numFmt numFmtId="166" formatCode="&quot;Rp&quot;#,##0.00_);[Red]\(&quot;Rp&quot;#,##0.00\)"/>
    <numFmt numFmtId="167" formatCode="#\ &quot;Tahun&quot;"/>
    <numFmt numFmtId="168" formatCode="0.0%"/>
    <numFmt numFmtId="169" formatCode="_(* #,##0.0_);_(* \(#,##0.0\);_(* &quot;-&quot;??_);_(@_)"/>
    <numFmt numFmtId="170" formatCode="_(* #,##0_);_(* \(#,##0\);_(* &quot;-&quot;?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0" fontId="5" fillId="0" borderId="1" xfId="21" applyNumberFormat="1" applyFont="1" applyBorder="1" applyAlignment="1">
      <alignment vertical="center"/>
    </xf>
    <xf numFmtId="170" fontId="5" fillId="0" borderId="1" xfId="15" applyNumberFormat="1" applyFont="1" applyBorder="1" applyAlignment="1">
      <alignment vertical="center"/>
    </xf>
    <xf numFmtId="43" fontId="5" fillId="0" borderId="1" xfId="15" applyFont="1" applyBorder="1" applyAlignment="1">
      <alignment vertical="center"/>
    </xf>
    <xf numFmtId="40" fontId="6" fillId="0" borderId="0" xfId="15" applyNumberFormat="1" applyFont="1" applyFill="1" applyBorder="1" applyAlignment="1">
      <alignment horizontal="center" vertical="center"/>
    </xf>
    <xf numFmtId="40" fontId="5" fillId="0" borderId="0" xfId="15" applyNumberFormat="1" applyFont="1" applyFill="1" applyBorder="1" applyAlignment="1">
      <alignment vertical="center"/>
    </xf>
    <xf numFmtId="0" fontId="4" fillId="2" borderId="0" xfId="2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0" fontId="5" fillId="0" borderId="1" xfId="15" applyNumberFormat="1" applyFont="1" applyBorder="1" applyAlignment="1">
      <alignment horizontal="center" vertical="center"/>
    </xf>
    <xf numFmtId="43" fontId="6" fillId="0" borderId="2" xfId="15" applyFont="1" applyBorder="1" applyAlignment="1">
      <alignment horizontal="center" vertical="center"/>
    </xf>
    <xf numFmtId="43" fontId="6" fillId="0" borderId="3" xfId="15" applyFont="1" applyBorder="1" applyAlignment="1">
      <alignment horizontal="center" vertical="center"/>
    </xf>
    <xf numFmtId="43" fontId="6" fillId="0" borderId="4" xfId="15" applyFont="1" applyBorder="1" applyAlignment="1">
      <alignment horizontal="center" vertical="center"/>
    </xf>
    <xf numFmtId="8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/>
    </xf>
    <xf numFmtId="43" fontId="5" fillId="0" borderId="1" xfId="15" applyFont="1" applyBorder="1" applyAlignment="1">
      <alignment/>
    </xf>
    <xf numFmtId="0" fontId="4" fillId="2" borderId="0" xfId="2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indent="1"/>
    </xf>
    <xf numFmtId="43" fontId="7" fillId="3" borderId="1" xfId="15" applyFont="1" applyFill="1" applyBorder="1" applyAlignment="1">
      <alignment/>
    </xf>
    <xf numFmtId="43" fontId="5" fillId="3" borderId="1" xfId="15" applyFont="1" applyFill="1" applyBorder="1" applyAlignment="1">
      <alignment/>
    </xf>
    <xf numFmtId="10" fontId="5" fillId="3" borderId="1" xfId="21" applyNumberFormat="1" applyFont="1" applyFill="1" applyBorder="1" applyAlignment="1">
      <alignment/>
    </xf>
    <xf numFmtId="43" fontId="5" fillId="3" borderId="1" xfId="15" applyNumberFormat="1" applyFont="1" applyFill="1" applyBorder="1" applyAlignment="1">
      <alignment/>
    </xf>
    <xf numFmtId="43" fontId="7" fillId="3" borderId="5" xfId="15" applyFont="1" applyFill="1" applyBorder="1" applyAlignment="1">
      <alignment/>
    </xf>
    <xf numFmtId="43" fontId="5" fillId="0" borderId="0" xfId="15" applyFont="1" applyFill="1" applyBorder="1" applyAlignment="1">
      <alignment/>
    </xf>
    <xf numFmtId="10" fontId="5" fillId="0" borderId="0" xfId="21" applyNumberFormat="1" applyFont="1" applyFill="1" applyBorder="1" applyAlignment="1">
      <alignment/>
    </xf>
    <xf numFmtId="43" fontId="5" fillId="0" borderId="0" xfId="15" applyNumberFormat="1" applyFont="1" applyFill="1" applyBorder="1" applyAlignment="1">
      <alignment/>
    </xf>
    <xf numFmtId="43" fontId="7" fillId="3" borderId="1" xfId="15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6"/>
  <sheetViews>
    <sheetView showGridLines="0" tabSelected="1" workbookViewId="0" topLeftCell="A1">
      <selection activeCell="K19" sqref="K19"/>
    </sheetView>
  </sheetViews>
  <sheetFormatPr defaultColWidth="9.140625" defaultRowHeight="12.75"/>
  <cols>
    <col min="1" max="1" width="9.140625" style="1" customWidth="1"/>
    <col min="2" max="2" width="5.7109375" style="1" customWidth="1"/>
    <col min="3" max="3" width="25.7109375" style="1" customWidth="1"/>
    <col min="4" max="4" width="2.28125" style="1" customWidth="1"/>
    <col min="5" max="5" width="15.7109375" style="1" customWidth="1"/>
    <col min="6" max="6" width="7.8515625" style="1" customWidth="1"/>
    <col min="7" max="7" width="25.7109375" style="1" customWidth="1"/>
    <col min="8" max="8" width="2.28125" style="1" customWidth="1"/>
    <col min="9" max="9" width="15.7109375" style="1" customWidth="1"/>
    <col min="10" max="10" width="5.7109375" style="1" customWidth="1"/>
    <col min="11" max="16384" width="9.140625" style="1" customWidth="1"/>
  </cols>
  <sheetData>
    <row r="2" spans="2:10" ht="15" customHeight="1">
      <c r="B2" s="10" t="s">
        <v>7</v>
      </c>
      <c r="C2" s="10"/>
      <c r="D2" s="10"/>
      <c r="E2" s="10"/>
      <c r="F2" s="10"/>
      <c r="G2" s="10"/>
      <c r="H2" s="10"/>
      <c r="I2" s="10"/>
      <c r="J2" s="10"/>
    </row>
    <row r="3" ht="15" customHeight="1"/>
    <row r="4" spans="3:9" s="3" customFormat="1" ht="15" customHeight="1">
      <c r="C4" s="1" t="s">
        <v>21</v>
      </c>
      <c r="D4" s="1" t="s">
        <v>3</v>
      </c>
      <c r="E4" s="6">
        <v>150000</v>
      </c>
      <c r="F4" s="2"/>
      <c r="G4" s="1" t="s">
        <v>8</v>
      </c>
      <c r="H4" s="1" t="s">
        <v>3</v>
      </c>
      <c r="I4" s="5">
        <v>200</v>
      </c>
    </row>
    <row r="5" spans="3:9" ht="15" customHeight="1">
      <c r="C5" s="1" t="s">
        <v>4</v>
      </c>
      <c r="D5" s="1" t="s">
        <v>3</v>
      </c>
      <c r="E5" s="4">
        <v>0.0642</v>
      </c>
      <c r="F5" s="7"/>
      <c r="G5" s="1" t="s">
        <v>9</v>
      </c>
      <c r="H5" s="1" t="s">
        <v>3</v>
      </c>
      <c r="I5" s="11" t="s">
        <v>24</v>
      </c>
    </row>
    <row r="6" spans="3:6" ht="15" customHeight="1">
      <c r="C6" s="1" t="s">
        <v>5</v>
      </c>
      <c r="D6" s="1" t="s">
        <v>3</v>
      </c>
      <c r="E6" s="5">
        <v>15</v>
      </c>
      <c r="F6" s="8"/>
    </row>
    <row r="7" ht="15" customHeight="1">
      <c r="F7" s="8"/>
    </row>
    <row r="8" ht="15" customHeight="1">
      <c r="F8" s="8"/>
    </row>
    <row r="9" spans="3:9" ht="15" customHeight="1">
      <c r="C9" s="12" t="s">
        <v>10</v>
      </c>
      <c r="D9" s="13"/>
      <c r="E9" s="14"/>
      <c r="F9" s="8"/>
      <c r="G9" s="12" t="s">
        <v>13</v>
      </c>
      <c r="H9" s="13"/>
      <c r="I9" s="14"/>
    </row>
    <row r="10" spans="3:9" ht="15" customHeight="1">
      <c r="C10" s="1" t="s">
        <v>0</v>
      </c>
      <c r="D10" s="1" t="s">
        <v>3</v>
      </c>
      <c r="E10" s="27">
        <f>PMT(E5/12,E6*12,-E4)</f>
        <v>1300.0732338471273</v>
      </c>
      <c r="F10" s="8"/>
      <c r="G10" s="1" t="s">
        <v>1</v>
      </c>
      <c r="H10" s="1" t="s">
        <v>3</v>
      </c>
      <c r="I10" s="23">
        <f>SUM('Extra Payment Amortization'!F12:F370)</f>
        <v>226710.17151877124</v>
      </c>
    </row>
    <row r="11" spans="3:9" ht="15" customHeight="1">
      <c r="C11" s="1" t="s">
        <v>1</v>
      </c>
      <c r="D11" s="1" t="s">
        <v>3</v>
      </c>
      <c r="E11" s="23">
        <f>E10*E6*12</f>
        <v>234013.18209248292</v>
      </c>
      <c r="F11" s="8"/>
      <c r="G11" s="1" t="s">
        <v>2</v>
      </c>
      <c r="H11" s="1" t="s">
        <v>3</v>
      </c>
      <c r="I11" s="23">
        <f>MAX('Extra Payment Amortization'!G12:G371)</f>
        <v>76710.17151877105</v>
      </c>
    </row>
    <row r="12" spans="3:9" ht="15" customHeight="1">
      <c r="C12" s="1" t="s">
        <v>2</v>
      </c>
      <c r="D12" s="1" t="s">
        <v>3</v>
      </c>
      <c r="E12" s="23">
        <f>E11-E4</f>
        <v>84013.18209248292</v>
      </c>
      <c r="F12" s="8"/>
      <c r="G12" s="1" t="s">
        <v>11</v>
      </c>
      <c r="H12" s="1" t="s">
        <v>3</v>
      </c>
      <c r="I12" s="31">
        <f>'Extra Payment Amortization'!D6</f>
        <v>13.833333333333334</v>
      </c>
    </row>
    <row r="13" spans="3:9" ht="15" customHeight="1">
      <c r="C13" s="16"/>
      <c r="D13" s="16"/>
      <c r="E13" s="15"/>
      <c r="F13" s="8"/>
      <c r="G13" s="1" t="s">
        <v>12</v>
      </c>
      <c r="H13" s="1" t="s">
        <v>3</v>
      </c>
      <c r="I13" s="23">
        <f>E12-I11</f>
        <v>7303.010573711872</v>
      </c>
    </row>
    <row r="14" spans="5:6" ht="15" customHeight="1">
      <c r="E14" s="15"/>
      <c r="F14" s="8"/>
    </row>
    <row r="15" ht="15" customHeight="1"/>
    <row r="16" spans="2:10" ht="15" customHeight="1">
      <c r="B16" s="9" t="s">
        <v>6</v>
      </c>
      <c r="C16" s="9"/>
      <c r="D16" s="9"/>
      <c r="E16" s="9"/>
      <c r="F16" s="9"/>
      <c r="G16" s="9"/>
      <c r="H16" s="9"/>
      <c r="I16" s="9"/>
      <c r="J16" s="9"/>
    </row>
  </sheetData>
  <mergeCells count="4">
    <mergeCell ref="C9:E9"/>
    <mergeCell ref="G9:I9"/>
    <mergeCell ref="B2:J2"/>
    <mergeCell ref="B16:J16"/>
  </mergeCells>
  <dataValidations count="1">
    <dataValidation type="list" allowBlank="1" showInputMessage="1" showErrorMessage="1" sqref="I5">
      <formula1>"Monthly, Quarterly, Semi-Annually, Annually"</formula1>
    </dataValidation>
  </dataValidations>
  <hyperlinks>
    <hyperlink ref="B16" r:id="rId1" display="VISIT EXCELTEMPLATES FOR MORE TEMPLATES AND UPDATES"/>
  </hyperlinks>
  <printOptions/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G371"/>
  <sheetViews>
    <sheetView showGridLines="0" workbookViewId="0" topLeftCell="A1">
      <selection activeCell="K10" sqref="K10"/>
    </sheetView>
  </sheetViews>
  <sheetFormatPr defaultColWidth="9.140625" defaultRowHeight="12.75"/>
  <cols>
    <col min="1" max="1" width="8.28125" style="18" customWidth="1"/>
    <col min="2" max="4" width="14.7109375" style="18" customWidth="1"/>
    <col min="5" max="5" width="16.8515625" style="18" bestFit="1" customWidth="1"/>
    <col min="6" max="7" width="14.7109375" style="18" customWidth="1"/>
    <col min="8" max="16384" width="9.140625" style="18" customWidth="1"/>
  </cols>
  <sheetData>
    <row r="2" spans="1:7" ht="12.75">
      <c r="A2" s="17" t="s">
        <v>23</v>
      </c>
      <c r="B2" s="17"/>
      <c r="C2" s="17"/>
      <c r="D2" s="17"/>
      <c r="E2" s="17"/>
      <c r="F2" s="17"/>
      <c r="G2" s="17"/>
    </row>
    <row r="4" spans="1:5" ht="12.75">
      <c r="A4" s="18" t="s">
        <v>14</v>
      </c>
      <c r="D4" s="24">
        <f>'Extra Payment'!E4</f>
        <v>150000</v>
      </c>
      <c r="E4" s="28"/>
    </row>
    <row r="5" spans="1:5" ht="12.75">
      <c r="A5" s="18" t="s">
        <v>22</v>
      </c>
      <c r="D5" s="25">
        <f>'Extra Payment'!E5</f>
        <v>0.0642</v>
      </c>
      <c r="E5" s="29"/>
    </row>
    <row r="6" spans="1:5" ht="12.75">
      <c r="A6" s="18" t="s">
        <v>25</v>
      </c>
      <c r="D6" s="26">
        <f>MAX(A12:A370)/12</f>
        <v>13.833333333333334</v>
      </c>
      <c r="E6" s="30"/>
    </row>
    <row r="8" spans="1:7" ht="12.75">
      <c r="A8" s="20" t="s">
        <v>6</v>
      </c>
      <c r="B8" s="20"/>
      <c r="C8" s="20"/>
      <c r="D8" s="20"/>
      <c r="E8" s="20"/>
      <c r="F8" s="20"/>
      <c r="G8" s="20"/>
    </row>
    <row r="10" spans="1:7" ht="12.75">
      <c r="A10" s="21" t="s">
        <v>15</v>
      </c>
      <c r="B10" s="21" t="s">
        <v>16</v>
      </c>
      <c r="C10" s="21" t="s">
        <v>17</v>
      </c>
      <c r="D10" s="21" t="s">
        <v>18</v>
      </c>
      <c r="E10" s="21" t="s">
        <v>8</v>
      </c>
      <c r="F10" s="21" t="s">
        <v>19</v>
      </c>
      <c r="G10" s="21" t="s">
        <v>20</v>
      </c>
    </row>
    <row r="11" spans="1:7" ht="12.75">
      <c r="A11" s="21"/>
      <c r="B11" s="19">
        <f>D4</f>
        <v>150000</v>
      </c>
      <c r="C11" s="21"/>
      <c r="D11" s="21"/>
      <c r="E11" s="21"/>
      <c r="F11" s="21"/>
      <c r="G11" s="21"/>
    </row>
    <row r="12" spans="1:7" ht="12.75">
      <c r="A12" s="22">
        <v>1</v>
      </c>
      <c r="B12" s="19">
        <f>IF(B11+D11&gt;F11,B11-C12,B11+D11)</f>
        <v>149502.42676615287</v>
      </c>
      <c r="C12" s="19">
        <f>IF(A12&lt;&gt;"",F12-D12,"")</f>
        <v>497.5732338471274</v>
      </c>
      <c r="D12" s="19">
        <f>IF(A12&lt;&gt;"",B11*$D$5/12,"")</f>
        <v>802.4999999999999</v>
      </c>
      <c r="E12" s="19">
        <f>IF(A12&lt;&gt;"",IF(AND('Extra Payment'!$I$4&lt;&gt;"",'Extra Payment'!$I$5="Monthly"),'Extra Payment'!$I$4,IF(AND(MOD(A12,3)=0,'Extra Payment'!$I$4&lt;&gt;"",'Extra Payment'!$I$5="Quarterly"),'Extra Payment'!$I$4,IF(AND(MOD(A12,6)=0,'Extra Payment'!$I$4&lt;&gt;"",'Extra Payment'!$I$5="Semi-Annually"),'Extra Payment'!$I$4,IF(AND(MOD(A12,12)=0,'Extra Payment'!$I$4&lt;&gt;"",'Extra Payment'!$I$5="Annually"),'Extra Payment'!$I$4,0)))),"")</f>
        <v>0</v>
      </c>
      <c r="F12" s="19">
        <f>IF(A12&lt;&gt;"",IF(B11+D12&gt;F11,'Extra Payment'!$E$10+'Extra Payment Amortization'!E12,B11+D12),"")</f>
        <v>1300.0732338471273</v>
      </c>
      <c r="G12" s="19">
        <f>IF(A12&lt;&gt;"",D12,"")</f>
        <v>802.4999999999999</v>
      </c>
    </row>
    <row r="13" spans="1:7" ht="12.75">
      <c r="A13" s="22">
        <f aca="true" t="shared" si="0" ref="A12:A77">IF(A12="","",IF(B11+D11&lt;F11,"",A12+1))</f>
        <v>2</v>
      </c>
      <c r="B13" s="19">
        <f aca="true" t="shared" si="1" ref="B13:B76">IF(B12&lt;&gt;"",IF(B12&lt;&gt;0,IF(B12+D12&gt;F12,B12-C13,0),""),"")</f>
        <v>149002.19151550467</v>
      </c>
      <c r="C13" s="19">
        <f>IF(A13&lt;&gt;"",F13-D13,"")</f>
        <v>500.23525064820956</v>
      </c>
      <c r="D13" s="19">
        <f>IF(A13&lt;&gt;"",B12*$D$5/12,"")</f>
        <v>799.8379831989178</v>
      </c>
      <c r="E13" s="19">
        <f>IF(A13&lt;&gt;"",IF(AND('Extra Payment'!$I$4&lt;&gt;"",'Extra Payment'!$I$5="Monthly"),'Extra Payment'!$I$4,IF(AND(MOD(A13,3)=0,'Extra Payment'!$I$4&lt;&gt;"",'Extra Payment'!$I$5="Quarterly"),'Extra Payment'!$I$4,IF(AND(MOD(A13,6)=0,'Extra Payment'!$I$4&lt;&gt;"",'Extra Payment'!$I$5="Semi-Annually"),'Extra Payment'!$I$4,IF(AND(MOD(A13,12)=0,'Extra Payment'!$I$4&lt;&gt;"",'Extra Payment'!$I$5="Annually"),'Extra Payment'!$I$4,0)))),"")</f>
        <v>0</v>
      </c>
      <c r="F13" s="19">
        <f>IF(A13&lt;&gt;"",IF(B12+D13&gt;F12,'Extra Payment'!$E$10+'Extra Payment Amortization'!E13,B12+D13),"")</f>
        <v>1300.0732338471273</v>
      </c>
      <c r="G13" s="19">
        <f>IF(A13&lt;&gt;"",D13+G12,"")</f>
        <v>1602.3379831989178</v>
      </c>
    </row>
    <row r="14" spans="1:7" ht="12.75">
      <c r="A14" s="22">
        <f t="shared" si="0"/>
        <v>3</v>
      </c>
      <c r="B14" s="19">
        <f t="shared" si="1"/>
        <v>148299.2800062655</v>
      </c>
      <c r="C14" s="19">
        <f aca="true" t="shared" si="2" ref="C14:C77">IF(A14&lt;&gt;"",F14-D14,"")</f>
        <v>702.9115092391773</v>
      </c>
      <c r="D14" s="19">
        <f aca="true" t="shared" si="3" ref="D14:D77">IF(A14&lt;&gt;"",B13*$D$5/12,"")</f>
        <v>797.16172460795</v>
      </c>
      <c r="E14" s="19">
        <f>IF(A14&lt;&gt;"",IF(AND('Extra Payment'!$I$4&lt;&gt;"",'Extra Payment'!$I$5="Monthly"),'Extra Payment'!$I$4,IF(AND(MOD(A14,3)=0,'Extra Payment'!$I$4&lt;&gt;"",'Extra Payment'!$I$5="Quarterly"),'Extra Payment'!$I$4,IF(AND(MOD(A14,6)=0,'Extra Payment'!$I$4&lt;&gt;"",'Extra Payment'!$I$5="Semi-Annually"),'Extra Payment'!$I$4,IF(AND(MOD(A14,12)=0,'Extra Payment'!$I$4&lt;&gt;"",'Extra Payment'!$I$5="Annually"),'Extra Payment'!$I$4,0)))),"")</f>
        <v>200</v>
      </c>
      <c r="F14" s="19">
        <f>IF(A14&lt;&gt;"",IF(B13+D14&gt;F13,'Extra Payment'!$E$10+'Extra Payment Amortization'!E14,B13+D14),"")</f>
        <v>1500.0732338471273</v>
      </c>
      <c r="G14" s="19">
        <f aca="true" t="shared" si="4" ref="G14:G77">IF(A14&lt;&gt;"",D14+G13,"")</f>
        <v>2399.4997078068677</v>
      </c>
    </row>
    <row r="15" spans="1:7" ht="12.75">
      <c r="A15" s="22">
        <f t="shared" si="0"/>
        <v>4</v>
      </c>
      <c r="B15" s="19">
        <f t="shared" si="1"/>
        <v>147792.6079204519</v>
      </c>
      <c r="C15" s="19">
        <f t="shared" si="2"/>
        <v>506.67208581360694</v>
      </c>
      <c r="D15" s="19">
        <f t="shared" si="3"/>
        <v>793.4011480335204</v>
      </c>
      <c r="E15" s="19">
        <f>IF(A15&lt;&gt;"",IF(AND('Extra Payment'!$I$4&lt;&gt;"",'Extra Payment'!$I$5="Monthly"),'Extra Payment'!$I$4,IF(AND(MOD(A15,3)=0,'Extra Payment'!$I$4&lt;&gt;"",'Extra Payment'!$I$5="Quarterly"),'Extra Payment'!$I$4,IF(AND(MOD(A15,6)=0,'Extra Payment'!$I$4&lt;&gt;"",'Extra Payment'!$I$5="Semi-Annually"),'Extra Payment'!$I$4,IF(AND(MOD(A15,12)=0,'Extra Payment'!$I$4&lt;&gt;"",'Extra Payment'!$I$5="Annually"),'Extra Payment'!$I$4,0)))),"")</f>
        <v>0</v>
      </c>
      <c r="F15" s="19">
        <f>IF(A15&lt;&gt;"",IF(B14+D15&gt;F14,'Extra Payment'!$E$10+'Extra Payment Amortization'!E15,B14+D15),"")</f>
        <v>1300.0732338471273</v>
      </c>
      <c r="G15" s="19">
        <f t="shared" si="4"/>
        <v>3192.900855840388</v>
      </c>
    </row>
    <row r="16" spans="1:7" ht="12.75">
      <c r="A16" s="22">
        <f t="shared" si="0"/>
        <v>5</v>
      </c>
      <c r="B16" s="19">
        <f t="shared" si="1"/>
        <v>147283.2251389792</v>
      </c>
      <c r="C16" s="19">
        <f t="shared" si="2"/>
        <v>509.3827814727098</v>
      </c>
      <c r="D16" s="19">
        <f t="shared" si="3"/>
        <v>790.6904523744175</v>
      </c>
      <c r="E16" s="19">
        <f>IF(A16&lt;&gt;"",IF(AND('Extra Payment'!$I$4&lt;&gt;"",'Extra Payment'!$I$5="Monthly"),'Extra Payment'!$I$4,IF(AND(MOD(A16,3)=0,'Extra Payment'!$I$4&lt;&gt;"",'Extra Payment'!$I$5="Quarterly"),'Extra Payment'!$I$4,IF(AND(MOD(A16,6)=0,'Extra Payment'!$I$4&lt;&gt;"",'Extra Payment'!$I$5="Semi-Annually"),'Extra Payment'!$I$4,IF(AND(MOD(A16,12)=0,'Extra Payment'!$I$4&lt;&gt;"",'Extra Payment'!$I$5="Annually"),'Extra Payment'!$I$4,0)))),"")</f>
        <v>0</v>
      </c>
      <c r="F16" s="19">
        <f>IF(A16&lt;&gt;"",IF(B15+D16&gt;F15,'Extra Payment'!$E$10+'Extra Payment Amortization'!E16,B15+D16),"")</f>
        <v>1300.0732338471273</v>
      </c>
      <c r="G16" s="19">
        <f t="shared" si="4"/>
        <v>3983.5913082148054</v>
      </c>
    </row>
    <row r="17" spans="1:7" ht="12.75">
      <c r="A17" s="22">
        <f t="shared" si="0"/>
        <v>6</v>
      </c>
      <c r="B17" s="19">
        <f t="shared" si="1"/>
        <v>146571.11715962563</v>
      </c>
      <c r="C17" s="19">
        <f t="shared" si="2"/>
        <v>712.1079793535886</v>
      </c>
      <c r="D17" s="19">
        <f t="shared" si="3"/>
        <v>787.9652544935387</v>
      </c>
      <c r="E17" s="19">
        <f>IF(A17&lt;&gt;"",IF(AND('Extra Payment'!$I$4&lt;&gt;"",'Extra Payment'!$I$5="Monthly"),'Extra Payment'!$I$4,IF(AND(MOD(A17,3)=0,'Extra Payment'!$I$4&lt;&gt;"",'Extra Payment'!$I$5="Quarterly"),'Extra Payment'!$I$4,IF(AND(MOD(A17,6)=0,'Extra Payment'!$I$4&lt;&gt;"",'Extra Payment'!$I$5="Semi-Annually"),'Extra Payment'!$I$4,IF(AND(MOD(A17,12)=0,'Extra Payment'!$I$4&lt;&gt;"",'Extra Payment'!$I$5="Annually"),'Extra Payment'!$I$4,0)))),"")</f>
        <v>200</v>
      </c>
      <c r="F17" s="19">
        <f>IF(A17&lt;&gt;"",IF(B16+D17&gt;F16,'Extra Payment'!$E$10+'Extra Payment Amortization'!E17,B16+D17),"")</f>
        <v>1500.0732338471273</v>
      </c>
      <c r="G17" s="19">
        <f t="shared" si="4"/>
        <v>4771.556562708344</v>
      </c>
    </row>
    <row r="18" spans="1:7" ht="12.75">
      <c r="A18" s="22">
        <f t="shared" si="0"/>
        <v>7</v>
      </c>
      <c r="B18" s="19">
        <f t="shared" si="1"/>
        <v>146055.1994025825</v>
      </c>
      <c r="C18" s="19">
        <f t="shared" si="2"/>
        <v>515.9177570431303</v>
      </c>
      <c r="D18" s="19">
        <f t="shared" si="3"/>
        <v>784.155476803997</v>
      </c>
      <c r="E18" s="19">
        <f>IF(A18&lt;&gt;"",IF(AND('Extra Payment'!$I$4&lt;&gt;"",'Extra Payment'!$I$5="Monthly"),'Extra Payment'!$I$4,IF(AND(MOD(A18,3)=0,'Extra Payment'!$I$4&lt;&gt;"",'Extra Payment'!$I$5="Quarterly"),'Extra Payment'!$I$4,IF(AND(MOD(A18,6)=0,'Extra Payment'!$I$4&lt;&gt;"",'Extra Payment'!$I$5="Semi-Annually"),'Extra Payment'!$I$4,IF(AND(MOD(A18,12)=0,'Extra Payment'!$I$4&lt;&gt;"",'Extra Payment'!$I$5="Annually"),'Extra Payment'!$I$4,0)))),"")</f>
        <v>0</v>
      </c>
      <c r="F18" s="19">
        <f>IF(A18&lt;&gt;"",IF(B17+D18&gt;F17,'Extra Payment'!$E$10+'Extra Payment Amortization'!E18,B17+D18),"")</f>
        <v>1300.0732338471273</v>
      </c>
      <c r="G18" s="19">
        <f t="shared" si="4"/>
        <v>5555.712039512341</v>
      </c>
    </row>
    <row r="19" spans="1:7" ht="12.75">
      <c r="A19" s="22">
        <f t="shared" si="0"/>
        <v>8</v>
      </c>
      <c r="B19" s="19">
        <f t="shared" si="1"/>
        <v>145536.5214855392</v>
      </c>
      <c r="C19" s="19">
        <f t="shared" si="2"/>
        <v>518.6779170433109</v>
      </c>
      <c r="D19" s="19">
        <f t="shared" si="3"/>
        <v>781.3953168038164</v>
      </c>
      <c r="E19" s="19">
        <f>IF(A19&lt;&gt;"",IF(AND('Extra Payment'!$I$4&lt;&gt;"",'Extra Payment'!$I$5="Monthly"),'Extra Payment'!$I$4,IF(AND(MOD(A19,3)=0,'Extra Payment'!$I$4&lt;&gt;"",'Extra Payment'!$I$5="Quarterly"),'Extra Payment'!$I$4,IF(AND(MOD(A19,6)=0,'Extra Payment'!$I$4&lt;&gt;"",'Extra Payment'!$I$5="Semi-Annually"),'Extra Payment'!$I$4,IF(AND(MOD(A19,12)=0,'Extra Payment'!$I$4&lt;&gt;"",'Extra Payment'!$I$5="Annually"),'Extra Payment'!$I$4,0)))),"")</f>
        <v>0</v>
      </c>
      <c r="F19" s="19">
        <f>IF(A19&lt;&gt;"",IF(B18+D19&gt;F18,'Extra Payment'!$E$10+'Extra Payment Amortization'!E19,B18+D19),"")</f>
        <v>1300.0732338471273</v>
      </c>
      <c r="G19" s="19">
        <f t="shared" si="4"/>
        <v>6337.107356316157</v>
      </c>
    </row>
    <row r="20" spans="1:7" ht="12.75">
      <c r="A20" s="22">
        <f t="shared" si="0"/>
        <v>9</v>
      </c>
      <c r="B20" s="19">
        <f t="shared" si="1"/>
        <v>144815.06864163972</v>
      </c>
      <c r="C20" s="19">
        <f t="shared" si="2"/>
        <v>721.4528438994927</v>
      </c>
      <c r="D20" s="19">
        <f t="shared" si="3"/>
        <v>778.6203899476346</v>
      </c>
      <c r="E20" s="19">
        <f>IF(A20&lt;&gt;"",IF(AND('Extra Payment'!$I$4&lt;&gt;"",'Extra Payment'!$I$5="Monthly"),'Extra Payment'!$I$4,IF(AND(MOD(A20,3)=0,'Extra Payment'!$I$4&lt;&gt;"",'Extra Payment'!$I$5="Quarterly"),'Extra Payment'!$I$4,IF(AND(MOD(A20,6)=0,'Extra Payment'!$I$4&lt;&gt;"",'Extra Payment'!$I$5="Semi-Annually"),'Extra Payment'!$I$4,IF(AND(MOD(A20,12)=0,'Extra Payment'!$I$4&lt;&gt;"",'Extra Payment'!$I$5="Annually"),'Extra Payment'!$I$4,0)))),"")</f>
        <v>200</v>
      </c>
      <c r="F20" s="19">
        <f>IF(A20&lt;&gt;"",IF(B19+D20&gt;F19,'Extra Payment'!$E$10+'Extra Payment Amortization'!E20,B19+D20),"")</f>
        <v>1500.0732338471273</v>
      </c>
      <c r="G20" s="19">
        <f t="shared" si="4"/>
        <v>7115.727746263792</v>
      </c>
    </row>
    <row r="21" spans="1:7" ht="12.75">
      <c r="A21" s="22">
        <f t="shared" si="0"/>
        <v>10</v>
      </c>
      <c r="B21" s="19">
        <f t="shared" si="1"/>
        <v>144289.75602502536</v>
      </c>
      <c r="C21" s="19">
        <f t="shared" si="2"/>
        <v>525.3126166143549</v>
      </c>
      <c r="D21" s="19">
        <f t="shared" si="3"/>
        <v>774.7606172327725</v>
      </c>
      <c r="E21" s="19">
        <f>IF(A21&lt;&gt;"",IF(AND('Extra Payment'!$I$4&lt;&gt;"",'Extra Payment'!$I$5="Monthly"),'Extra Payment'!$I$4,IF(AND(MOD(A21,3)=0,'Extra Payment'!$I$4&lt;&gt;"",'Extra Payment'!$I$5="Quarterly"),'Extra Payment'!$I$4,IF(AND(MOD(A21,6)=0,'Extra Payment'!$I$4&lt;&gt;"",'Extra Payment'!$I$5="Semi-Annually"),'Extra Payment'!$I$4,IF(AND(MOD(A21,12)=0,'Extra Payment'!$I$4&lt;&gt;"",'Extra Payment'!$I$5="Annually"),'Extra Payment'!$I$4,0)))),"")</f>
        <v>0</v>
      </c>
      <c r="F21" s="19">
        <f>IF(A21&lt;&gt;"",IF(B20+D21&gt;F20,'Extra Payment'!$E$10+'Extra Payment Amortization'!E21,B20+D21),"")</f>
        <v>1300.0732338471273</v>
      </c>
      <c r="G21" s="19">
        <f t="shared" si="4"/>
        <v>7890.4883634965645</v>
      </c>
    </row>
    <row r="22" spans="1:7" ht="12.75">
      <c r="A22" s="22">
        <f t="shared" si="0"/>
        <v>11</v>
      </c>
      <c r="B22" s="19">
        <f t="shared" si="1"/>
        <v>143761.63298591212</v>
      </c>
      <c r="C22" s="19">
        <f t="shared" si="2"/>
        <v>528.1230391132418</v>
      </c>
      <c r="D22" s="19">
        <f t="shared" si="3"/>
        <v>771.9501947338855</v>
      </c>
      <c r="E22" s="19">
        <f>IF(A22&lt;&gt;"",IF(AND('Extra Payment'!$I$4&lt;&gt;"",'Extra Payment'!$I$5="Monthly"),'Extra Payment'!$I$4,IF(AND(MOD(A22,3)=0,'Extra Payment'!$I$4&lt;&gt;"",'Extra Payment'!$I$5="Quarterly"),'Extra Payment'!$I$4,IF(AND(MOD(A22,6)=0,'Extra Payment'!$I$4&lt;&gt;"",'Extra Payment'!$I$5="Semi-Annually"),'Extra Payment'!$I$4,IF(AND(MOD(A22,12)=0,'Extra Payment'!$I$4&lt;&gt;"",'Extra Payment'!$I$5="Annually"),'Extra Payment'!$I$4,0)))),"")</f>
        <v>0</v>
      </c>
      <c r="F22" s="19">
        <f>IF(A22&lt;&gt;"",IF(B21+D22&gt;F21,'Extra Payment'!$E$10+'Extra Payment Amortization'!E22,B21+D22),"")</f>
        <v>1300.0732338471273</v>
      </c>
      <c r="G22" s="19">
        <f t="shared" si="4"/>
        <v>8662.43855823045</v>
      </c>
    </row>
    <row r="23" spans="1:7" ht="12.75">
      <c r="A23" s="22">
        <f t="shared" si="0"/>
        <v>12</v>
      </c>
      <c r="B23" s="19">
        <f t="shared" si="1"/>
        <v>143030.6844885396</v>
      </c>
      <c r="C23" s="19">
        <f t="shared" si="2"/>
        <v>730.9484973724976</v>
      </c>
      <c r="D23" s="19">
        <f t="shared" si="3"/>
        <v>769.1247364746297</v>
      </c>
      <c r="E23" s="19">
        <f>IF(A23&lt;&gt;"",IF(AND('Extra Payment'!$I$4&lt;&gt;"",'Extra Payment'!$I$5="Monthly"),'Extra Payment'!$I$4,IF(AND(MOD(A23,3)=0,'Extra Payment'!$I$4&lt;&gt;"",'Extra Payment'!$I$5="Quarterly"),'Extra Payment'!$I$4,IF(AND(MOD(A23,6)=0,'Extra Payment'!$I$4&lt;&gt;"",'Extra Payment'!$I$5="Semi-Annually"),'Extra Payment'!$I$4,IF(AND(MOD(A23,12)=0,'Extra Payment'!$I$4&lt;&gt;"",'Extra Payment'!$I$5="Annually"),'Extra Payment'!$I$4,0)))),"")</f>
        <v>200</v>
      </c>
      <c r="F23" s="19">
        <f>IF(A23&lt;&gt;"",IF(B22+D23&gt;F22,'Extra Payment'!$E$10+'Extra Payment Amortization'!E23,B22+D23),"")</f>
        <v>1500.0732338471273</v>
      </c>
      <c r="G23" s="19">
        <f t="shared" si="4"/>
        <v>9431.56329470508</v>
      </c>
    </row>
    <row r="24" spans="1:7" ht="12.75">
      <c r="A24" s="22">
        <f t="shared" si="0"/>
        <v>13</v>
      </c>
      <c r="B24" s="19">
        <f t="shared" si="1"/>
        <v>142495.82541670618</v>
      </c>
      <c r="C24" s="19">
        <f t="shared" si="2"/>
        <v>534.8590718334405</v>
      </c>
      <c r="D24" s="19">
        <f t="shared" si="3"/>
        <v>765.2141620136869</v>
      </c>
      <c r="E24" s="19">
        <f>IF(A24&lt;&gt;"",IF(AND('Extra Payment'!$I$4&lt;&gt;"",'Extra Payment'!$I$5="Monthly"),'Extra Payment'!$I$4,IF(AND(MOD(A24,3)=0,'Extra Payment'!$I$4&lt;&gt;"",'Extra Payment'!$I$5="Quarterly"),'Extra Payment'!$I$4,IF(AND(MOD(A24,6)=0,'Extra Payment'!$I$4&lt;&gt;"",'Extra Payment'!$I$5="Semi-Annually"),'Extra Payment'!$I$4,IF(AND(MOD(A24,12)=0,'Extra Payment'!$I$4&lt;&gt;"",'Extra Payment'!$I$5="Annually"),'Extra Payment'!$I$4,0)))),"")</f>
        <v>0</v>
      </c>
      <c r="F24" s="19">
        <f>IF(A24&lt;&gt;"",IF(B23+D24&gt;F23,'Extra Payment'!$E$10+'Extra Payment Amortization'!E24,B23+D24),"")</f>
        <v>1300.0732338471273</v>
      </c>
      <c r="G24" s="19">
        <f t="shared" si="4"/>
        <v>10196.777456718766</v>
      </c>
    </row>
    <row r="25" spans="1:7" ht="12.75">
      <c r="A25" s="22">
        <f t="shared" si="0"/>
        <v>14</v>
      </c>
      <c r="B25" s="19">
        <f t="shared" si="1"/>
        <v>141958.10484883844</v>
      </c>
      <c r="C25" s="19">
        <f t="shared" si="2"/>
        <v>537.7205678677493</v>
      </c>
      <c r="D25" s="19">
        <f t="shared" si="3"/>
        <v>762.352665979378</v>
      </c>
      <c r="E25" s="19">
        <f>IF(A25&lt;&gt;"",IF(AND('Extra Payment'!$I$4&lt;&gt;"",'Extra Payment'!$I$5="Monthly"),'Extra Payment'!$I$4,IF(AND(MOD(A25,3)=0,'Extra Payment'!$I$4&lt;&gt;"",'Extra Payment'!$I$5="Quarterly"),'Extra Payment'!$I$4,IF(AND(MOD(A25,6)=0,'Extra Payment'!$I$4&lt;&gt;"",'Extra Payment'!$I$5="Semi-Annually"),'Extra Payment'!$I$4,IF(AND(MOD(A25,12)=0,'Extra Payment'!$I$4&lt;&gt;"",'Extra Payment'!$I$5="Annually"),'Extra Payment'!$I$4,0)))),"")</f>
        <v>0</v>
      </c>
      <c r="F25" s="19">
        <f>IF(A25&lt;&gt;"",IF(B24+D25&gt;F24,'Extra Payment'!$E$10+'Extra Payment Amortization'!E25,B24+D25),"")</f>
        <v>1300.0732338471273</v>
      </c>
      <c r="G25" s="19">
        <f t="shared" si="4"/>
        <v>10959.130122698145</v>
      </c>
    </row>
    <row r="26" spans="1:7" ht="12.75">
      <c r="A26" s="22">
        <f t="shared" si="0"/>
        <v>15</v>
      </c>
      <c r="B26" s="19">
        <f t="shared" si="1"/>
        <v>141217.5074759326</v>
      </c>
      <c r="C26" s="19">
        <f t="shared" si="2"/>
        <v>740.5973729058417</v>
      </c>
      <c r="D26" s="19">
        <f t="shared" si="3"/>
        <v>759.4758609412856</v>
      </c>
      <c r="E26" s="19">
        <f>IF(A26&lt;&gt;"",IF(AND('Extra Payment'!$I$4&lt;&gt;"",'Extra Payment'!$I$5="Monthly"),'Extra Payment'!$I$4,IF(AND(MOD(A26,3)=0,'Extra Payment'!$I$4&lt;&gt;"",'Extra Payment'!$I$5="Quarterly"),'Extra Payment'!$I$4,IF(AND(MOD(A26,6)=0,'Extra Payment'!$I$4&lt;&gt;"",'Extra Payment'!$I$5="Semi-Annually"),'Extra Payment'!$I$4,IF(AND(MOD(A26,12)=0,'Extra Payment'!$I$4&lt;&gt;"",'Extra Payment'!$I$5="Annually"),'Extra Payment'!$I$4,0)))),"")</f>
        <v>200</v>
      </c>
      <c r="F26" s="19">
        <f>IF(A26&lt;&gt;"",IF(B25+D26&gt;F25,'Extra Payment'!$E$10+'Extra Payment Amortization'!E26,B25+D26),"")</f>
        <v>1500.0732338471273</v>
      </c>
      <c r="G26" s="19">
        <f t="shared" si="4"/>
        <v>11718.60598363943</v>
      </c>
    </row>
    <row r="27" spans="1:7" ht="12.75">
      <c r="A27" s="22">
        <f t="shared" si="0"/>
        <v>16</v>
      </c>
      <c r="B27" s="19">
        <f t="shared" si="1"/>
        <v>140672.94790708172</v>
      </c>
      <c r="C27" s="19">
        <f t="shared" si="2"/>
        <v>544.559568850888</v>
      </c>
      <c r="D27" s="19">
        <f t="shared" si="3"/>
        <v>755.5136649962393</v>
      </c>
      <c r="E27" s="19">
        <f>IF(A27&lt;&gt;"",IF(AND('Extra Payment'!$I$4&lt;&gt;"",'Extra Payment'!$I$5="Monthly"),'Extra Payment'!$I$4,IF(AND(MOD(A27,3)=0,'Extra Payment'!$I$4&lt;&gt;"",'Extra Payment'!$I$5="Quarterly"),'Extra Payment'!$I$4,IF(AND(MOD(A27,6)=0,'Extra Payment'!$I$4&lt;&gt;"",'Extra Payment'!$I$5="Semi-Annually"),'Extra Payment'!$I$4,IF(AND(MOD(A27,12)=0,'Extra Payment'!$I$4&lt;&gt;"",'Extra Payment'!$I$5="Annually"),'Extra Payment'!$I$4,0)))),"")</f>
        <v>0</v>
      </c>
      <c r="F27" s="19">
        <f>IF(A27&lt;&gt;"",IF(B26+D27&gt;F26,'Extra Payment'!$E$10+'Extra Payment Amortization'!E27,B26+D27),"")</f>
        <v>1300.0732338471273</v>
      </c>
      <c r="G27" s="19">
        <f t="shared" si="4"/>
        <v>12474.11964863567</v>
      </c>
    </row>
    <row r="28" spans="1:7" ht="12.75">
      <c r="A28" s="22">
        <f t="shared" si="0"/>
        <v>17</v>
      </c>
      <c r="B28" s="19">
        <f t="shared" si="1"/>
        <v>140125.47494453748</v>
      </c>
      <c r="C28" s="19">
        <f t="shared" si="2"/>
        <v>547.4729625442402</v>
      </c>
      <c r="D28" s="19">
        <f t="shared" si="3"/>
        <v>752.6002713028871</v>
      </c>
      <c r="E28" s="19">
        <f>IF(A28&lt;&gt;"",IF(AND('Extra Payment'!$I$4&lt;&gt;"",'Extra Payment'!$I$5="Monthly"),'Extra Payment'!$I$4,IF(AND(MOD(A28,3)=0,'Extra Payment'!$I$4&lt;&gt;"",'Extra Payment'!$I$5="Quarterly"),'Extra Payment'!$I$4,IF(AND(MOD(A28,6)=0,'Extra Payment'!$I$4&lt;&gt;"",'Extra Payment'!$I$5="Semi-Annually"),'Extra Payment'!$I$4,IF(AND(MOD(A28,12)=0,'Extra Payment'!$I$4&lt;&gt;"",'Extra Payment'!$I$5="Annually"),'Extra Payment'!$I$4,0)))),"")</f>
        <v>0</v>
      </c>
      <c r="F28" s="19">
        <f>IF(A28&lt;&gt;"",IF(B27+D28&gt;F27,'Extra Payment'!$E$10+'Extra Payment Amortization'!E28,B27+D28),"")</f>
        <v>1300.0732338471273</v>
      </c>
      <c r="G28" s="19">
        <f t="shared" si="4"/>
        <v>13226.719919938556</v>
      </c>
    </row>
    <row r="29" spans="1:7" ht="12.75">
      <c r="A29" s="22">
        <f t="shared" si="0"/>
        <v>18</v>
      </c>
      <c r="B29" s="19">
        <f t="shared" si="1"/>
        <v>139375.0730016436</v>
      </c>
      <c r="C29" s="19">
        <f t="shared" si="2"/>
        <v>750.4019428938519</v>
      </c>
      <c r="D29" s="19">
        <f t="shared" si="3"/>
        <v>749.6712909532754</v>
      </c>
      <c r="E29" s="19">
        <f>IF(A29&lt;&gt;"",IF(AND('Extra Payment'!$I$4&lt;&gt;"",'Extra Payment'!$I$5="Monthly"),'Extra Payment'!$I$4,IF(AND(MOD(A29,3)=0,'Extra Payment'!$I$4&lt;&gt;"",'Extra Payment'!$I$5="Quarterly"),'Extra Payment'!$I$4,IF(AND(MOD(A29,6)=0,'Extra Payment'!$I$4&lt;&gt;"",'Extra Payment'!$I$5="Semi-Annually"),'Extra Payment'!$I$4,IF(AND(MOD(A29,12)=0,'Extra Payment'!$I$4&lt;&gt;"",'Extra Payment'!$I$5="Annually"),'Extra Payment'!$I$4,0)))),"")</f>
        <v>200</v>
      </c>
      <c r="F29" s="19">
        <f>IF(A29&lt;&gt;"",IF(B28+D29&gt;F28,'Extra Payment'!$E$10+'Extra Payment Amortization'!E29,B28+D29),"")</f>
        <v>1500.0732338471273</v>
      </c>
      <c r="G29" s="19">
        <f t="shared" si="4"/>
        <v>13976.391210891832</v>
      </c>
    </row>
    <row r="30" spans="1:7" ht="12.75">
      <c r="A30" s="22">
        <f t="shared" si="0"/>
        <v>19</v>
      </c>
      <c r="B30" s="19">
        <f t="shared" si="1"/>
        <v>138820.65640835528</v>
      </c>
      <c r="C30" s="19">
        <f t="shared" si="2"/>
        <v>554.4165932883341</v>
      </c>
      <c r="D30" s="19">
        <f t="shared" si="3"/>
        <v>745.6566405587932</v>
      </c>
      <c r="E30" s="19">
        <f>IF(A30&lt;&gt;"",IF(AND('Extra Payment'!$I$4&lt;&gt;"",'Extra Payment'!$I$5="Monthly"),'Extra Payment'!$I$4,IF(AND(MOD(A30,3)=0,'Extra Payment'!$I$4&lt;&gt;"",'Extra Payment'!$I$5="Quarterly"),'Extra Payment'!$I$4,IF(AND(MOD(A30,6)=0,'Extra Payment'!$I$4&lt;&gt;"",'Extra Payment'!$I$5="Semi-Annually"),'Extra Payment'!$I$4,IF(AND(MOD(A30,12)=0,'Extra Payment'!$I$4&lt;&gt;"",'Extra Payment'!$I$5="Annually"),'Extra Payment'!$I$4,0)))),"")</f>
        <v>0</v>
      </c>
      <c r="F30" s="19">
        <f>IF(A30&lt;&gt;"",IF(B29+D30&gt;F29,'Extra Payment'!$E$10+'Extra Payment Amortization'!E30,B29+D30),"")</f>
        <v>1300.0732338471273</v>
      </c>
      <c r="G30" s="19">
        <f t="shared" si="4"/>
        <v>14722.047851450625</v>
      </c>
    </row>
    <row r="31" spans="1:7" ht="12.75">
      <c r="A31" s="22">
        <f t="shared" si="0"/>
        <v>20</v>
      </c>
      <c r="B31" s="19">
        <f t="shared" si="1"/>
        <v>138263.27368629284</v>
      </c>
      <c r="C31" s="19">
        <f t="shared" si="2"/>
        <v>557.3827220624268</v>
      </c>
      <c r="D31" s="19">
        <f t="shared" si="3"/>
        <v>742.6905117847006</v>
      </c>
      <c r="E31" s="19">
        <f>IF(A31&lt;&gt;"",IF(AND('Extra Payment'!$I$4&lt;&gt;"",'Extra Payment'!$I$5="Monthly"),'Extra Payment'!$I$4,IF(AND(MOD(A31,3)=0,'Extra Payment'!$I$4&lt;&gt;"",'Extra Payment'!$I$5="Quarterly"),'Extra Payment'!$I$4,IF(AND(MOD(A31,6)=0,'Extra Payment'!$I$4&lt;&gt;"",'Extra Payment'!$I$5="Semi-Annually"),'Extra Payment'!$I$4,IF(AND(MOD(A31,12)=0,'Extra Payment'!$I$4&lt;&gt;"",'Extra Payment'!$I$5="Annually"),'Extra Payment'!$I$4,0)))),"")</f>
        <v>0</v>
      </c>
      <c r="F31" s="19">
        <f>IF(A31&lt;&gt;"",IF(B30+D31&gt;F30,'Extra Payment'!$E$10+'Extra Payment Amortization'!E31,B30+D31),"")</f>
        <v>1300.0732338471273</v>
      </c>
      <c r="G31" s="19">
        <f t="shared" si="4"/>
        <v>15464.738363235325</v>
      </c>
    </row>
    <row r="32" spans="1:7" ht="12.75">
      <c r="A32" s="22">
        <f t="shared" si="0"/>
        <v>21</v>
      </c>
      <c r="B32" s="19">
        <f t="shared" si="1"/>
        <v>137502.90896666737</v>
      </c>
      <c r="C32" s="19">
        <f t="shared" si="2"/>
        <v>760.3647196254607</v>
      </c>
      <c r="D32" s="19">
        <f t="shared" si="3"/>
        <v>739.7085142216666</v>
      </c>
      <c r="E32" s="19">
        <f>IF(A32&lt;&gt;"",IF(AND('Extra Payment'!$I$4&lt;&gt;"",'Extra Payment'!$I$5="Monthly"),'Extra Payment'!$I$4,IF(AND(MOD(A32,3)=0,'Extra Payment'!$I$4&lt;&gt;"",'Extra Payment'!$I$5="Quarterly"),'Extra Payment'!$I$4,IF(AND(MOD(A32,6)=0,'Extra Payment'!$I$4&lt;&gt;"",'Extra Payment'!$I$5="Semi-Annually"),'Extra Payment'!$I$4,IF(AND(MOD(A32,12)=0,'Extra Payment'!$I$4&lt;&gt;"",'Extra Payment'!$I$5="Annually"),'Extra Payment'!$I$4,0)))),"")</f>
        <v>200</v>
      </c>
      <c r="F32" s="19">
        <f>IF(A32&lt;&gt;"",IF(B31+D32&gt;F31,'Extra Payment'!$E$10+'Extra Payment Amortization'!E32,B31+D32),"")</f>
        <v>1500.0732338471273</v>
      </c>
      <c r="G32" s="19">
        <f t="shared" si="4"/>
        <v>16204.446877456992</v>
      </c>
    </row>
    <row r="33" spans="1:7" ht="12.75">
      <c r="A33" s="22">
        <f t="shared" si="0"/>
        <v>22</v>
      </c>
      <c r="B33" s="19">
        <f t="shared" si="1"/>
        <v>136938.47629579192</v>
      </c>
      <c r="C33" s="19">
        <f t="shared" si="2"/>
        <v>564.4326708754569</v>
      </c>
      <c r="D33" s="19">
        <f t="shared" si="3"/>
        <v>735.6405629716704</v>
      </c>
      <c r="E33" s="19">
        <f>IF(A33&lt;&gt;"",IF(AND('Extra Payment'!$I$4&lt;&gt;"",'Extra Payment'!$I$5="Monthly"),'Extra Payment'!$I$4,IF(AND(MOD(A33,3)=0,'Extra Payment'!$I$4&lt;&gt;"",'Extra Payment'!$I$5="Quarterly"),'Extra Payment'!$I$4,IF(AND(MOD(A33,6)=0,'Extra Payment'!$I$4&lt;&gt;"",'Extra Payment'!$I$5="Semi-Annually"),'Extra Payment'!$I$4,IF(AND(MOD(A33,12)=0,'Extra Payment'!$I$4&lt;&gt;"",'Extra Payment'!$I$5="Annually"),'Extra Payment'!$I$4,0)))),"")</f>
        <v>0</v>
      </c>
      <c r="F33" s="19">
        <f>IF(A33&lt;&gt;"",IF(B32+D33&gt;F32,'Extra Payment'!$E$10+'Extra Payment Amortization'!E33,B32+D33),"")</f>
        <v>1300.0732338471273</v>
      </c>
      <c r="G33" s="19">
        <f t="shared" si="4"/>
        <v>16940.087440428662</v>
      </c>
    </row>
    <row r="34" spans="1:7" ht="12.75">
      <c r="A34" s="22">
        <f t="shared" si="0"/>
        <v>23</v>
      </c>
      <c r="B34" s="19">
        <f t="shared" si="1"/>
        <v>136371.0239101273</v>
      </c>
      <c r="C34" s="19">
        <f t="shared" si="2"/>
        <v>567.4523856646407</v>
      </c>
      <c r="D34" s="19">
        <f t="shared" si="3"/>
        <v>732.6208481824866</v>
      </c>
      <c r="E34" s="19">
        <f>IF(A34&lt;&gt;"",IF(AND('Extra Payment'!$I$4&lt;&gt;"",'Extra Payment'!$I$5="Monthly"),'Extra Payment'!$I$4,IF(AND(MOD(A34,3)=0,'Extra Payment'!$I$4&lt;&gt;"",'Extra Payment'!$I$5="Quarterly"),'Extra Payment'!$I$4,IF(AND(MOD(A34,6)=0,'Extra Payment'!$I$4&lt;&gt;"",'Extra Payment'!$I$5="Semi-Annually"),'Extra Payment'!$I$4,IF(AND(MOD(A34,12)=0,'Extra Payment'!$I$4&lt;&gt;"",'Extra Payment'!$I$5="Annually"),'Extra Payment'!$I$4,0)))),"")</f>
        <v>0</v>
      </c>
      <c r="F34" s="19">
        <f>IF(A34&lt;&gt;"",IF(B33+D34&gt;F33,'Extra Payment'!$E$10+'Extra Payment Amortization'!E34,B33+D34),"")</f>
        <v>1300.0732338471273</v>
      </c>
      <c r="G34" s="19">
        <f t="shared" si="4"/>
        <v>17672.70828861115</v>
      </c>
    </row>
    <row r="35" spans="1:7" ht="12.75">
      <c r="A35" s="22">
        <f t="shared" si="0"/>
        <v>24</v>
      </c>
      <c r="B35" s="19">
        <f t="shared" si="1"/>
        <v>135600.53565419934</v>
      </c>
      <c r="C35" s="19">
        <f t="shared" si="2"/>
        <v>770.4882559279464</v>
      </c>
      <c r="D35" s="19">
        <f t="shared" si="3"/>
        <v>729.5849779191809</v>
      </c>
      <c r="E35" s="19">
        <f>IF(A35&lt;&gt;"",IF(AND('Extra Payment'!$I$4&lt;&gt;"",'Extra Payment'!$I$5="Monthly"),'Extra Payment'!$I$4,IF(AND(MOD(A35,3)=0,'Extra Payment'!$I$4&lt;&gt;"",'Extra Payment'!$I$5="Quarterly"),'Extra Payment'!$I$4,IF(AND(MOD(A35,6)=0,'Extra Payment'!$I$4&lt;&gt;"",'Extra Payment'!$I$5="Semi-Annually"),'Extra Payment'!$I$4,IF(AND(MOD(A35,12)=0,'Extra Payment'!$I$4&lt;&gt;"",'Extra Payment'!$I$5="Annually"),'Extra Payment'!$I$4,0)))),"")</f>
        <v>200</v>
      </c>
      <c r="F35" s="19">
        <f>IF(A35&lt;&gt;"",IF(B34+D35&gt;F34,'Extra Payment'!$E$10+'Extra Payment Amortization'!E35,B34+D35),"")</f>
        <v>1500.0732338471273</v>
      </c>
      <c r="G35" s="19">
        <f t="shared" si="4"/>
        <v>18402.29326653033</v>
      </c>
    </row>
    <row r="36" spans="1:7" ht="12.75">
      <c r="A36" s="22">
        <f t="shared" si="0"/>
        <v>25</v>
      </c>
      <c r="B36" s="19">
        <f t="shared" si="1"/>
        <v>135025.92528610217</v>
      </c>
      <c r="C36" s="19">
        <f t="shared" si="2"/>
        <v>574.6103680971609</v>
      </c>
      <c r="D36" s="19">
        <f t="shared" si="3"/>
        <v>725.4628657499665</v>
      </c>
      <c r="E36" s="19">
        <f>IF(A36&lt;&gt;"",IF(AND('Extra Payment'!$I$4&lt;&gt;"",'Extra Payment'!$I$5="Monthly"),'Extra Payment'!$I$4,IF(AND(MOD(A36,3)=0,'Extra Payment'!$I$4&lt;&gt;"",'Extra Payment'!$I$5="Quarterly"),'Extra Payment'!$I$4,IF(AND(MOD(A36,6)=0,'Extra Payment'!$I$4&lt;&gt;"",'Extra Payment'!$I$5="Semi-Annually"),'Extra Payment'!$I$4,IF(AND(MOD(A36,12)=0,'Extra Payment'!$I$4&lt;&gt;"",'Extra Payment'!$I$5="Annually"),'Extra Payment'!$I$4,0)))),"")</f>
        <v>0</v>
      </c>
      <c r="F36" s="19">
        <f>IF(A36&lt;&gt;"",IF(B35+D36&gt;F35,'Extra Payment'!$E$10+'Extra Payment Amortization'!E36,B35+D36),"")</f>
        <v>1300.0732338471273</v>
      </c>
      <c r="G36" s="19">
        <f t="shared" si="4"/>
        <v>19127.756132280298</v>
      </c>
    </row>
    <row r="37" spans="1:7" ht="12.75">
      <c r="A37" s="22">
        <f t="shared" si="0"/>
        <v>26</v>
      </c>
      <c r="B37" s="19">
        <f t="shared" si="1"/>
        <v>134448.2407525357</v>
      </c>
      <c r="C37" s="19">
        <f t="shared" si="2"/>
        <v>577.6845335664808</v>
      </c>
      <c r="D37" s="19">
        <f t="shared" si="3"/>
        <v>722.3887002806465</v>
      </c>
      <c r="E37" s="19">
        <f>IF(A37&lt;&gt;"",IF(AND('Extra Payment'!$I$4&lt;&gt;"",'Extra Payment'!$I$5="Monthly"),'Extra Payment'!$I$4,IF(AND(MOD(A37,3)=0,'Extra Payment'!$I$4&lt;&gt;"",'Extra Payment'!$I$5="Quarterly"),'Extra Payment'!$I$4,IF(AND(MOD(A37,6)=0,'Extra Payment'!$I$4&lt;&gt;"",'Extra Payment'!$I$5="Semi-Annually"),'Extra Payment'!$I$4,IF(AND(MOD(A37,12)=0,'Extra Payment'!$I$4&lt;&gt;"",'Extra Payment'!$I$5="Annually"),'Extra Payment'!$I$4,0)))),"")</f>
        <v>0</v>
      </c>
      <c r="F37" s="19">
        <f>IF(A37&lt;&gt;"",IF(B36+D37&gt;F36,'Extra Payment'!$E$10+'Extra Payment Amortization'!E37,B36+D37),"")</f>
        <v>1300.0732338471273</v>
      </c>
      <c r="G37" s="19">
        <f t="shared" si="4"/>
        <v>19850.144832560945</v>
      </c>
    </row>
    <row r="38" spans="1:7" ht="12.75">
      <c r="A38" s="22">
        <f t="shared" si="0"/>
        <v>27</v>
      </c>
      <c r="B38" s="19">
        <f t="shared" si="1"/>
        <v>133667.46560671463</v>
      </c>
      <c r="C38" s="19">
        <f t="shared" si="2"/>
        <v>780.7751458210613</v>
      </c>
      <c r="D38" s="19">
        <f t="shared" si="3"/>
        <v>719.298088026066</v>
      </c>
      <c r="E38" s="19">
        <f>IF(A38&lt;&gt;"",IF(AND('Extra Payment'!$I$4&lt;&gt;"",'Extra Payment'!$I$5="Monthly"),'Extra Payment'!$I$4,IF(AND(MOD(A38,3)=0,'Extra Payment'!$I$4&lt;&gt;"",'Extra Payment'!$I$5="Quarterly"),'Extra Payment'!$I$4,IF(AND(MOD(A38,6)=0,'Extra Payment'!$I$4&lt;&gt;"",'Extra Payment'!$I$5="Semi-Annually"),'Extra Payment'!$I$4,IF(AND(MOD(A38,12)=0,'Extra Payment'!$I$4&lt;&gt;"",'Extra Payment'!$I$5="Annually"),'Extra Payment'!$I$4,0)))),"")</f>
        <v>200</v>
      </c>
      <c r="F38" s="19">
        <f>IF(A38&lt;&gt;"",IF(B37+D38&gt;F37,'Extra Payment'!$E$10+'Extra Payment Amortization'!E38,B37+D38),"")</f>
        <v>1500.0732338471273</v>
      </c>
      <c r="G38" s="19">
        <f t="shared" si="4"/>
        <v>20569.44292058701</v>
      </c>
    </row>
    <row r="39" spans="1:7" ht="12.75">
      <c r="A39" s="22">
        <f t="shared" si="0"/>
        <v>28</v>
      </c>
      <c r="B39" s="19">
        <f t="shared" si="1"/>
        <v>133082.51331386343</v>
      </c>
      <c r="C39" s="19">
        <f t="shared" si="2"/>
        <v>584.9522928512041</v>
      </c>
      <c r="D39" s="19">
        <f t="shared" si="3"/>
        <v>715.1209409959232</v>
      </c>
      <c r="E39" s="19">
        <f>IF(A39&lt;&gt;"",IF(AND('Extra Payment'!$I$4&lt;&gt;"",'Extra Payment'!$I$5="Monthly"),'Extra Payment'!$I$4,IF(AND(MOD(A39,3)=0,'Extra Payment'!$I$4&lt;&gt;"",'Extra Payment'!$I$5="Quarterly"),'Extra Payment'!$I$4,IF(AND(MOD(A39,6)=0,'Extra Payment'!$I$4&lt;&gt;"",'Extra Payment'!$I$5="Semi-Annually"),'Extra Payment'!$I$4,IF(AND(MOD(A39,12)=0,'Extra Payment'!$I$4&lt;&gt;"",'Extra Payment'!$I$5="Annually"),'Extra Payment'!$I$4,0)))),"")</f>
        <v>0</v>
      </c>
      <c r="F39" s="19">
        <f>IF(A39&lt;&gt;"",IF(B38+D39&gt;F38,'Extra Payment'!$E$10+'Extra Payment Amortization'!E39,B38+D39),"")</f>
        <v>1300.0732338471273</v>
      </c>
      <c r="G39" s="19">
        <f t="shared" si="4"/>
        <v>21284.563861582934</v>
      </c>
    </row>
    <row r="40" spans="1:7" ht="12.75">
      <c r="A40" s="22">
        <f t="shared" si="0"/>
        <v>29</v>
      </c>
      <c r="B40" s="19">
        <f t="shared" si="1"/>
        <v>132494.43152624546</v>
      </c>
      <c r="C40" s="19">
        <f t="shared" si="2"/>
        <v>588.081787617958</v>
      </c>
      <c r="D40" s="19">
        <f t="shared" si="3"/>
        <v>711.9914462291694</v>
      </c>
      <c r="E40" s="19">
        <f>IF(A40&lt;&gt;"",IF(AND('Extra Payment'!$I$4&lt;&gt;"",'Extra Payment'!$I$5="Monthly"),'Extra Payment'!$I$4,IF(AND(MOD(A40,3)=0,'Extra Payment'!$I$4&lt;&gt;"",'Extra Payment'!$I$5="Quarterly"),'Extra Payment'!$I$4,IF(AND(MOD(A40,6)=0,'Extra Payment'!$I$4&lt;&gt;"",'Extra Payment'!$I$5="Semi-Annually"),'Extra Payment'!$I$4,IF(AND(MOD(A40,12)=0,'Extra Payment'!$I$4&lt;&gt;"",'Extra Payment'!$I$5="Annually"),'Extra Payment'!$I$4,0)))),"")</f>
        <v>0</v>
      </c>
      <c r="F40" s="19">
        <f>IF(A40&lt;&gt;"",IF(B39+D40&gt;F39,'Extra Payment'!$E$10+'Extra Payment Amortization'!E40,B39+D40),"")</f>
        <v>1300.0732338471273</v>
      </c>
      <c r="G40" s="19">
        <f t="shared" si="4"/>
        <v>21996.555307812105</v>
      </c>
    </row>
    <row r="41" spans="1:7" ht="12.75">
      <c r="A41" s="22">
        <f t="shared" si="0"/>
        <v>30</v>
      </c>
      <c r="B41" s="19">
        <f t="shared" si="1"/>
        <v>131703.20350106375</v>
      </c>
      <c r="C41" s="19">
        <f t="shared" si="2"/>
        <v>791.2280251817141</v>
      </c>
      <c r="D41" s="19">
        <f t="shared" si="3"/>
        <v>708.8452086654132</v>
      </c>
      <c r="E41" s="19">
        <f>IF(A41&lt;&gt;"",IF(AND('Extra Payment'!$I$4&lt;&gt;"",'Extra Payment'!$I$5="Monthly"),'Extra Payment'!$I$4,IF(AND(MOD(A41,3)=0,'Extra Payment'!$I$4&lt;&gt;"",'Extra Payment'!$I$5="Quarterly"),'Extra Payment'!$I$4,IF(AND(MOD(A41,6)=0,'Extra Payment'!$I$4&lt;&gt;"",'Extra Payment'!$I$5="Semi-Annually"),'Extra Payment'!$I$4,IF(AND(MOD(A41,12)=0,'Extra Payment'!$I$4&lt;&gt;"",'Extra Payment'!$I$5="Annually"),'Extra Payment'!$I$4,0)))),"")</f>
        <v>200</v>
      </c>
      <c r="F41" s="19">
        <f>IF(A41&lt;&gt;"",IF(B40+D41&gt;F40,'Extra Payment'!$E$10+'Extra Payment Amortization'!E41,B40+D41),"")</f>
        <v>1500.0732338471273</v>
      </c>
      <c r="G41" s="19">
        <f t="shared" si="4"/>
        <v>22705.40051647752</v>
      </c>
    </row>
    <row r="42" spans="1:7" ht="12.75">
      <c r="A42" s="22">
        <f t="shared" si="0"/>
        <v>31</v>
      </c>
      <c r="B42" s="19">
        <f t="shared" si="1"/>
        <v>131107.7424059473</v>
      </c>
      <c r="C42" s="19">
        <f t="shared" si="2"/>
        <v>595.4610951164362</v>
      </c>
      <c r="D42" s="19">
        <f t="shared" si="3"/>
        <v>704.6121387306911</v>
      </c>
      <c r="E42" s="19">
        <f>IF(A42&lt;&gt;"",IF(AND('Extra Payment'!$I$4&lt;&gt;"",'Extra Payment'!$I$5="Monthly"),'Extra Payment'!$I$4,IF(AND(MOD(A42,3)=0,'Extra Payment'!$I$4&lt;&gt;"",'Extra Payment'!$I$5="Quarterly"),'Extra Payment'!$I$4,IF(AND(MOD(A42,6)=0,'Extra Payment'!$I$4&lt;&gt;"",'Extra Payment'!$I$5="Semi-Annually"),'Extra Payment'!$I$4,IF(AND(MOD(A42,12)=0,'Extra Payment'!$I$4&lt;&gt;"",'Extra Payment'!$I$5="Annually"),'Extra Payment'!$I$4,0)))),"")</f>
        <v>0</v>
      </c>
      <c r="F42" s="19">
        <f>IF(A42&lt;&gt;"",IF(B41+D42&gt;F41,'Extra Payment'!$E$10+'Extra Payment Amortization'!E42,B41+D42),"")</f>
        <v>1300.0732338471273</v>
      </c>
      <c r="G42" s="19">
        <f t="shared" si="4"/>
        <v>23410.01265520821</v>
      </c>
    </row>
    <row r="43" spans="1:7" ht="12.75">
      <c r="A43" s="22">
        <f t="shared" si="0"/>
        <v>32</v>
      </c>
      <c r="B43" s="19">
        <f t="shared" si="1"/>
        <v>130509.09559397199</v>
      </c>
      <c r="C43" s="19">
        <f t="shared" si="2"/>
        <v>598.6468119753093</v>
      </c>
      <c r="D43" s="19">
        <f t="shared" si="3"/>
        <v>701.426421871818</v>
      </c>
      <c r="E43" s="19">
        <f>IF(A43&lt;&gt;"",IF(AND('Extra Payment'!$I$4&lt;&gt;"",'Extra Payment'!$I$5="Monthly"),'Extra Payment'!$I$4,IF(AND(MOD(A43,3)=0,'Extra Payment'!$I$4&lt;&gt;"",'Extra Payment'!$I$5="Quarterly"),'Extra Payment'!$I$4,IF(AND(MOD(A43,6)=0,'Extra Payment'!$I$4&lt;&gt;"",'Extra Payment'!$I$5="Semi-Annually"),'Extra Payment'!$I$4,IF(AND(MOD(A43,12)=0,'Extra Payment'!$I$4&lt;&gt;"",'Extra Payment'!$I$5="Annually"),'Extra Payment'!$I$4,0)))),"")</f>
        <v>0</v>
      </c>
      <c r="F43" s="19">
        <f>IF(A43&lt;&gt;"",IF(B42+D43&gt;F42,'Extra Payment'!$E$10+'Extra Payment Amortization'!E43,B42+D43),"")</f>
        <v>1300.0732338471273</v>
      </c>
      <c r="G43" s="19">
        <f t="shared" si="4"/>
        <v>24111.439077080027</v>
      </c>
    </row>
    <row r="44" spans="1:7" ht="12.75">
      <c r="A44" s="22">
        <f t="shared" si="0"/>
        <v>33</v>
      </c>
      <c r="B44" s="19">
        <f t="shared" si="1"/>
        <v>129707.24602155261</v>
      </c>
      <c r="C44" s="19">
        <f t="shared" si="2"/>
        <v>801.8495724193773</v>
      </c>
      <c r="D44" s="19">
        <f t="shared" si="3"/>
        <v>698.22366142775</v>
      </c>
      <c r="E44" s="19">
        <f>IF(A44&lt;&gt;"",IF(AND('Extra Payment'!$I$4&lt;&gt;"",'Extra Payment'!$I$5="Monthly"),'Extra Payment'!$I$4,IF(AND(MOD(A44,3)=0,'Extra Payment'!$I$4&lt;&gt;"",'Extra Payment'!$I$5="Quarterly"),'Extra Payment'!$I$4,IF(AND(MOD(A44,6)=0,'Extra Payment'!$I$4&lt;&gt;"",'Extra Payment'!$I$5="Semi-Annually"),'Extra Payment'!$I$4,IF(AND(MOD(A44,12)=0,'Extra Payment'!$I$4&lt;&gt;"",'Extra Payment'!$I$5="Annually"),'Extra Payment'!$I$4,0)))),"")</f>
        <v>200</v>
      </c>
      <c r="F44" s="19">
        <f>IF(A44&lt;&gt;"",IF(B43+D44&gt;F43,'Extra Payment'!$E$10+'Extra Payment Amortization'!E44,B43+D44),"")</f>
        <v>1500.0732338471273</v>
      </c>
      <c r="G44" s="19">
        <f t="shared" si="4"/>
        <v>24809.662738507777</v>
      </c>
    </row>
    <row r="45" spans="1:7" ht="12.75">
      <c r="A45" s="22">
        <f t="shared" si="0"/>
        <v>34</v>
      </c>
      <c r="B45" s="19">
        <f t="shared" si="1"/>
        <v>129101.10655392079</v>
      </c>
      <c r="C45" s="19">
        <f t="shared" si="2"/>
        <v>606.1394676318208</v>
      </c>
      <c r="D45" s="19">
        <f t="shared" si="3"/>
        <v>693.9337662153065</v>
      </c>
      <c r="E45" s="19">
        <f>IF(A45&lt;&gt;"",IF(AND('Extra Payment'!$I$4&lt;&gt;"",'Extra Payment'!$I$5="Monthly"),'Extra Payment'!$I$4,IF(AND(MOD(A45,3)=0,'Extra Payment'!$I$4&lt;&gt;"",'Extra Payment'!$I$5="Quarterly"),'Extra Payment'!$I$4,IF(AND(MOD(A45,6)=0,'Extra Payment'!$I$4&lt;&gt;"",'Extra Payment'!$I$5="Semi-Annually"),'Extra Payment'!$I$4,IF(AND(MOD(A45,12)=0,'Extra Payment'!$I$4&lt;&gt;"",'Extra Payment'!$I$5="Annually"),'Extra Payment'!$I$4,0)))),"")</f>
        <v>0</v>
      </c>
      <c r="F45" s="19">
        <f>IF(A45&lt;&gt;"",IF(B44+D45&gt;F44,'Extra Payment'!$E$10+'Extra Payment Amortization'!E45,B44+D45),"")</f>
        <v>1300.0732338471273</v>
      </c>
      <c r="G45" s="19">
        <f t="shared" si="4"/>
        <v>25503.596504723082</v>
      </c>
    </row>
    <row r="46" spans="1:7" ht="12.75">
      <c r="A46" s="22">
        <f t="shared" si="0"/>
        <v>35</v>
      </c>
      <c r="B46" s="19">
        <f t="shared" si="1"/>
        <v>128491.72424013715</v>
      </c>
      <c r="C46" s="19">
        <f t="shared" si="2"/>
        <v>609.382313783651</v>
      </c>
      <c r="D46" s="19">
        <f t="shared" si="3"/>
        <v>690.6909200634763</v>
      </c>
      <c r="E46" s="19">
        <f>IF(A46&lt;&gt;"",IF(AND('Extra Payment'!$I$4&lt;&gt;"",'Extra Payment'!$I$5="Monthly"),'Extra Payment'!$I$4,IF(AND(MOD(A46,3)=0,'Extra Payment'!$I$4&lt;&gt;"",'Extra Payment'!$I$5="Quarterly"),'Extra Payment'!$I$4,IF(AND(MOD(A46,6)=0,'Extra Payment'!$I$4&lt;&gt;"",'Extra Payment'!$I$5="Semi-Annually"),'Extra Payment'!$I$4,IF(AND(MOD(A46,12)=0,'Extra Payment'!$I$4&lt;&gt;"",'Extra Payment'!$I$5="Annually"),'Extra Payment'!$I$4,0)))),"")</f>
        <v>0</v>
      </c>
      <c r="F46" s="19">
        <f>IF(A46&lt;&gt;"",IF(B45+D46&gt;F45,'Extra Payment'!$E$10+'Extra Payment Amortization'!E46,B45+D46),"")</f>
        <v>1300.0732338471273</v>
      </c>
      <c r="G46" s="19">
        <f t="shared" si="4"/>
        <v>26194.28742478656</v>
      </c>
    </row>
    <row r="47" spans="1:7" ht="12.75">
      <c r="A47" s="22">
        <f t="shared" si="0"/>
        <v>36</v>
      </c>
      <c r="B47" s="19">
        <f t="shared" si="1"/>
        <v>127679.08173097475</v>
      </c>
      <c r="C47" s="19">
        <f t="shared" si="2"/>
        <v>812.6425091623936</v>
      </c>
      <c r="D47" s="19">
        <f t="shared" si="3"/>
        <v>687.4307246847337</v>
      </c>
      <c r="E47" s="19">
        <f>IF(A47&lt;&gt;"",IF(AND('Extra Payment'!$I$4&lt;&gt;"",'Extra Payment'!$I$5="Monthly"),'Extra Payment'!$I$4,IF(AND(MOD(A47,3)=0,'Extra Payment'!$I$4&lt;&gt;"",'Extra Payment'!$I$5="Quarterly"),'Extra Payment'!$I$4,IF(AND(MOD(A47,6)=0,'Extra Payment'!$I$4&lt;&gt;"",'Extra Payment'!$I$5="Semi-Annually"),'Extra Payment'!$I$4,IF(AND(MOD(A47,12)=0,'Extra Payment'!$I$4&lt;&gt;"",'Extra Payment'!$I$5="Annually"),'Extra Payment'!$I$4,0)))),"")</f>
        <v>200</v>
      </c>
      <c r="F47" s="19">
        <f>IF(A47&lt;&gt;"",IF(B46+D47&gt;F46,'Extra Payment'!$E$10+'Extra Payment Amortization'!E47,B46+D47),"")</f>
        <v>1500.0732338471273</v>
      </c>
      <c r="G47" s="19">
        <f t="shared" si="4"/>
        <v>26881.718149471293</v>
      </c>
    </row>
    <row r="48" spans="1:7" ht="12.75">
      <c r="A48" s="22">
        <f t="shared" si="0"/>
        <v>37</v>
      </c>
      <c r="B48" s="19">
        <f t="shared" si="1"/>
        <v>127062.09158438834</v>
      </c>
      <c r="C48" s="19">
        <f t="shared" si="2"/>
        <v>616.9901465864125</v>
      </c>
      <c r="D48" s="19">
        <f t="shared" si="3"/>
        <v>683.0830872607148</v>
      </c>
      <c r="E48" s="19">
        <f>IF(A48&lt;&gt;"",IF(AND('Extra Payment'!$I$4&lt;&gt;"",'Extra Payment'!$I$5="Monthly"),'Extra Payment'!$I$4,IF(AND(MOD(A48,3)=0,'Extra Payment'!$I$4&lt;&gt;"",'Extra Payment'!$I$5="Quarterly"),'Extra Payment'!$I$4,IF(AND(MOD(A48,6)=0,'Extra Payment'!$I$4&lt;&gt;"",'Extra Payment'!$I$5="Semi-Annually"),'Extra Payment'!$I$4,IF(AND(MOD(A48,12)=0,'Extra Payment'!$I$4&lt;&gt;"",'Extra Payment'!$I$5="Annually"),'Extra Payment'!$I$4,0)))),"")</f>
        <v>0</v>
      </c>
      <c r="F48" s="19">
        <f>IF(A48&lt;&gt;"",IF(B47+D48&gt;F47,'Extra Payment'!$E$10+'Extra Payment Amortization'!E48,B47+D48),"")</f>
        <v>1300.0732338471273</v>
      </c>
      <c r="G48" s="19">
        <f t="shared" si="4"/>
        <v>27564.801236732008</v>
      </c>
    </row>
    <row r="49" spans="1:7" ht="12.75">
      <c r="A49" s="22">
        <f t="shared" si="0"/>
        <v>38</v>
      </c>
      <c r="B49" s="19">
        <f t="shared" si="1"/>
        <v>126441.8005405177</v>
      </c>
      <c r="C49" s="19">
        <f t="shared" si="2"/>
        <v>620.2910438706498</v>
      </c>
      <c r="D49" s="19">
        <f t="shared" si="3"/>
        <v>679.7821899764775</v>
      </c>
      <c r="E49" s="19">
        <f>IF(A49&lt;&gt;"",IF(AND('Extra Payment'!$I$4&lt;&gt;"",'Extra Payment'!$I$5="Monthly"),'Extra Payment'!$I$4,IF(AND(MOD(A49,3)=0,'Extra Payment'!$I$4&lt;&gt;"",'Extra Payment'!$I$5="Quarterly"),'Extra Payment'!$I$4,IF(AND(MOD(A49,6)=0,'Extra Payment'!$I$4&lt;&gt;"",'Extra Payment'!$I$5="Semi-Annually"),'Extra Payment'!$I$4,IF(AND(MOD(A49,12)=0,'Extra Payment'!$I$4&lt;&gt;"",'Extra Payment'!$I$5="Annually"),'Extra Payment'!$I$4,0)))),"")</f>
        <v>0</v>
      </c>
      <c r="F49" s="19">
        <f>IF(A49&lt;&gt;"",IF(B48+D49&gt;F48,'Extra Payment'!$E$10+'Extra Payment Amortization'!E49,B48+D49),"")</f>
        <v>1300.0732338471273</v>
      </c>
      <c r="G49" s="19">
        <f t="shared" si="4"/>
        <v>28244.583426708487</v>
      </c>
    </row>
    <row r="50" spans="1:7" ht="12.75">
      <c r="A50" s="22">
        <f t="shared" si="0"/>
        <v>39</v>
      </c>
      <c r="B50" s="19">
        <f t="shared" si="1"/>
        <v>125618.19093956234</v>
      </c>
      <c r="C50" s="19">
        <f t="shared" si="2"/>
        <v>823.6096009553577</v>
      </c>
      <c r="D50" s="19">
        <f t="shared" si="3"/>
        <v>676.4636328917696</v>
      </c>
      <c r="E50" s="19">
        <f>IF(A50&lt;&gt;"",IF(AND('Extra Payment'!$I$4&lt;&gt;"",'Extra Payment'!$I$5="Monthly"),'Extra Payment'!$I$4,IF(AND(MOD(A50,3)=0,'Extra Payment'!$I$4&lt;&gt;"",'Extra Payment'!$I$5="Quarterly"),'Extra Payment'!$I$4,IF(AND(MOD(A50,6)=0,'Extra Payment'!$I$4&lt;&gt;"",'Extra Payment'!$I$5="Semi-Annually"),'Extra Payment'!$I$4,IF(AND(MOD(A50,12)=0,'Extra Payment'!$I$4&lt;&gt;"",'Extra Payment'!$I$5="Annually"),'Extra Payment'!$I$4,0)))),"")</f>
        <v>200</v>
      </c>
      <c r="F50" s="19">
        <f>IF(A50&lt;&gt;"",IF(B49+D50&gt;F49,'Extra Payment'!$E$10+'Extra Payment Amortization'!E50,B49+D50),"")</f>
        <v>1500.0732338471273</v>
      </c>
      <c r="G50" s="19">
        <f t="shared" si="4"/>
        <v>28921.047059600256</v>
      </c>
    </row>
    <row r="51" spans="1:7" ht="12.75">
      <c r="A51" s="22">
        <f t="shared" si="0"/>
        <v>40</v>
      </c>
      <c r="B51" s="19">
        <f t="shared" si="1"/>
        <v>124990.17502724187</v>
      </c>
      <c r="C51" s="19">
        <f t="shared" si="2"/>
        <v>628.0159123204688</v>
      </c>
      <c r="D51" s="19">
        <f t="shared" si="3"/>
        <v>672.0573215266585</v>
      </c>
      <c r="E51" s="19">
        <f>IF(A51&lt;&gt;"",IF(AND('Extra Payment'!$I$4&lt;&gt;"",'Extra Payment'!$I$5="Monthly"),'Extra Payment'!$I$4,IF(AND(MOD(A51,3)=0,'Extra Payment'!$I$4&lt;&gt;"",'Extra Payment'!$I$5="Quarterly"),'Extra Payment'!$I$4,IF(AND(MOD(A51,6)=0,'Extra Payment'!$I$4&lt;&gt;"",'Extra Payment'!$I$5="Semi-Annually"),'Extra Payment'!$I$4,IF(AND(MOD(A51,12)=0,'Extra Payment'!$I$4&lt;&gt;"",'Extra Payment'!$I$5="Annually"),'Extra Payment'!$I$4,0)))),"")</f>
        <v>0</v>
      </c>
      <c r="F51" s="19">
        <f>IF(A51&lt;&gt;"",IF(B50+D51&gt;F50,'Extra Payment'!$E$10+'Extra Payment Amortization'!E51,B50+D51),"")</f>
        <v>1300.0732338471273</v>
      </c>
      <c r="G51" s="19">
        <f t="shared" si="4"/>
        <v>29593.104381126916</v>
      </c>
    </row>
    <row r="52" spans="1:7" ht="12.75">
      <c r="A52" s="22">
        <f t="shared" si="0"/>
        <v>41</v>
      </c>
      <c r="B52" s="19">
        <f t="shared" si="1"/>
        <v>124358.79922979049</v>
      </c>
      <c r="C52" s="19">
        <f t="shared" si="2"/>
        <v>631.3757974513834</v>
      </c>
      <c r="D52" s="19">
        <f t="shared" si="3"/>
        <v>668.6974363957439</v>
      </c>
      <c r="E52" s="19">
        <f>IF(A52&lt;&gt;"",IF(AND('Extra Payment'!$I$4&lt;&gt;"",'Extra Payment'!$I$5="Monthly"),'Extra Payment'!$I$4,IF(AND(MOD(A52,3)=0,'Extra Payment'!$I$4&lt;&gt;"",'Extra Payment'!$I$5="Quarterly"),'Extra Payment'!$I$4,IF(AND(MOD(A52,6)=0,'Extra Payment'!$I$4&lt;&gt;"",'Extra Payment'!$I$5="Semi-Annually"),'Extra Payment'!$I$4,IF(AND(MOD(A52,12)=0,'Extra Payment'!$I$4&lt;&gt;"",'Extra Payment'!$I$5="Annually"),'Extra Payment'!$I$4,0)))),"")</f>
        <v>0</v>
      </c>
      <c r="F52" s="19">
        <f>IF(A52&lt;&gt;"",IF(B51+D52&gt;F51,'Extra Payment'!$E$10+'Extra Payment Amortization'!E52,B51+D52),"")</f>
        <v>1300.0732338471273</v>
      </c>
      <c r="G52" s="19">
        <f t="shared" si="4"/>
        <v>30261.80181752266</v>
      </c>
    </row>
    <row r="53" spans="1:7" ht="12.75">
      <c r="A53" s="22">
        <f t="shared" si="0"/>
        <v>42</v>
      </c>
      <c r="B53" s="19">
        <f t="shared" si="1"/>
        <v>123524.04557182273</v>
      </c>
      <c r="C53" s="19">
        <f t="shared" si="2"/>
        <v>834.7536579677483</v>
      </c>
      <c r="D53" s="19">
        <f t="shared" si="3"/>
        <v>665.319575879379</v>
      </c>
      <c r="E53" s="19">
        <f>IF(A53&lt;&gt;"",IF(AND('Extra Payment'!$I$4&lt;&gt;"",'Extra Payment'!$I$5="Monthly"),'Extra Payment'!$I$4,IF(AND(MOD(A53,3)=0,'Extra Payment'!$I$4&lt;&gt;"",'Extra Payment'!$I$5="Quarterly"),'Extra Payment'!$I$4,IF(AND(MOD(A53,6)=0,'Extra Payment'!$I$4&lt;&gt;"",'Extra Payment'!$I$5="Semi-Annually"),'Extra Payment'!$I$4,IF(AND(MOD(A53,12)=0,'Extra Payment'!$I$4&lt;&gt;"",'Extra Payment'!$I$5="Annually"),'Extra Payment'!$I$4,0)))),"")</f>
        <v>200</v>
      </c>
      <c r="F53" s="19">
        <f>IF(A53&lt;&gt;"",IF(B52+D53&gt;F52,'Extra Payment'!$E$10+'Extra Payment Amortization'!E53,B52+D53),"")</f>
        <v>1500.0732338471273</v>
      </c>
      <c r="G53" s="19">
        <f t="shared" si="4"/>
        <v>30927.12139340204</v>
      </c>
    </row>
    <row r="54" spans="1:7" ht="12.75">
      <c r="A54" s="22">
        <f t="shared" si="0"/>
        <v>43</v>
      </c>
      <c r="B54" s="19">
        <f t="shared" si="1"/>
        <v>122884.82598178486</v>
      </c>
      <c r="C54" s="19">
        <f t="shared" si="2"/>
        <v>639.2195900378757</v>
      </c>
      <c r="D54" s="19">
        <f t="shared" si="3"/>
        <v>660.8536438092516</v>
      </c>
      <c r="E54" s="19">
        <f>IF(A54&lt;&gt;"",IF(AND('Extra Payment'!$I$4&lt;&gt;"",'Extra Payment'!$I$5="Monthly"),'Extra Payment'!$I$4,IF(AND(MOD(A54,3)=0,'Extra Payment'!$I$4&lt;&gt;"",'Extra Payment'!$I$5="Quarterly"),'Extra Payment'!$I$4,IF(AND(MOD(A54,6)=0,'Extra Payment'!$I$4&lt;&gt;"",'Extra Payment'!$I$5="Semi-Annually"),'Extra Payment'!$I$4,IF(AND(MOD(A54,12)=0,'Extra Payment'!$I$4&lt;&gt;"",'Extra Payment'!$I$5="Annually"),'Extra Payment'!$I$4,0)))),"")</f>
        <v>0</v>
      </c>
      <c r="F54" s="19">
        <f>IF(A54&lt;&gt;"",IF(B53+D54&gt;F53,'Extra Payment'!$E$10+'Extra Payment Amortization'!E54,B53+D54),"")</f>
        <v>1300.0732338471273</v>
      </c>
      <c r="G54" s="19">
        <f t="shared" si="4"/>
        <v>31587.975037211294</v>
      </c>
    </row>
    <row r="55" spans="1:7" ht="12.75">
      <c r="A55" s="22">
        <f t="shared" si="0"/>
        <v>44</v>
      </c>
      <c r="B55" s="19">
        <f t="shared" si="1"/>
        <v>122242.18656694028</v>
      </c>
      <c r="C55" s="19">
        <f t="shared" si="2"/>
        <v>642.6394148445784</v>
      </c>
      <c r="D55" s="19">
        <f t="shared" si="3"/>
        <v>657.433819002549</v>
      </c>
      <c r="E55" s="19">
        <f>IF(A55&lt;&gt;"",IF(AND('Extra Payment'!$I$4&lt;&gt;"",'Extra Payment'!$I$5="Monthly"),'Extra Payment'!$I$4,IF(AND(MOD(A55,3)=0,'Extra Payment'!$I$4&lt;&gt;"",'Extra Payment'!$I$5="Quarterly"),'Extra Payment'!$I$4,IF(AND(MOD(A55,6)=0,'Extra Payment'!$I$4&lt;&gt;"",'Extra Payment'!$I$5="Semi-Annually"),'Extra Payment'!$I$4,IF(AND(MOD(A55,12)=0,'Extra Payment'!$I$4&lt;&gt;"",'Extra Payment'!$I$5="Annually"),'Extra Payment'!$I$4,0)))),"")</f>
        <v>0</v>
      </c>
      <c r="F55" s="19">
        <f>IF(A55&lt;&gt;"",IF(B54+D55&gt;F54,'Extra Payment'!$E$10+'Extra Payment Amortization'!E55,B54+D55),"")</f>
        <v>1300.0732338471273</v>
      </c>
      <c r="G55" s="19">
        <f t="shared" si="4"/>
        <v>32245.408856213842</v>
      </c>
    </row>
    <row r="56" spans="1:7" ht="12.75">
      <c r="A56" s="22">
        <f t="shared" si="0"/>
        <v>45</v>
      </c>
      <c r="B56" s="19">
        <f t="shared" si="1"/>
        <v>121396.10903122628</v>
      </c>
      <c r="C56" s="19">
        <f t="shared" si="2"/>
        <v>846.0775357139969</v>
      </c>
      <c r="D56" s="19">
        <f t="shared" si="3"/>
        <v>653.9956981331304</v>
      </c>
      <c r="E56" s="19">
        <f>IF(A56&lt;&gt;"",IF(AND('Extra Payment'!$I$4&lt;&gt;"",'Extra Payment'!$I$5="Monthly"),'Extra Payment'!$I$4,IF(AND(MOD(A56,3)=0,'Extra Payment'!$I$4&lt;&gt;"",'Extra Payment'!$I$5="Quarterly"),'Extra Payment'!$I$4,IF(AND(MOD(A56,6)=0,'Extra Payment'!$I$4&lt;&gt;"",'Extra Payment'!$I$5="Semi-Annually"),'Extra Payment'!$I$4,IF(AND(MOD(A56,12)=0,'Extra Payment'!$I$4&lt;&gt;"",'Extra Payment'!$I$5="Annually"),'Extra Payment'!$I$4,0)))),"")</f>
        <v>200</v>
      </c>
      <c r="F56" s="19">
        <f>IF(A56&lt;&gt;"",IF(B55+D56&gt;F55,'Extra Payment'!$E$10+'Extra Payment Amortization'!E56,B55+D56),"")</f>
        <v>1500.0732338471273</v>
      </c>
      <c r="G56" s="19">
        <f t="shared" si="4"/>
        <v>32899.40455434697</v>
      </c>
    </row>
    <row r="57" spans="1:7" ht="12.75">
      <c r="A57" s="22">
        <f t="shared" si="0"/>
        <v>46</v>
      </c>
      <c r="B57" s="19">
        <f t="shared" si="1"/>
        <v>120745.50498069622</v>
      </c>
      <c r="C57" s="19">
        <f t="shared" si="2"/>
        <v>650.6040505300667</v>
      </c>
      <c r="D57" s="19">
        <f t="shared" si="3"/>
        <v>649.4691833170606</v>
      </c>
      <c r="E57" s="19">
        <f>IF(A57&lt;&gt;"",IF(AND('Extra Payment'!$I$4&lt;&gt;"",'Extra Payment'!$I$5="Monthly"),'Extra Payment'!$I$4,IF(AND(MOD(A57,3)=0,'Extra Payment'!$I$4&lt;&gt;"",'Extra Payment'!$I$5="Quarterly"),'Extra Payment'!$I$4,IF(AND(MOD(A57,6)=0,'Extra Payment'!$I$4&lt;&gt;"",'Extra Payment'!$I$5="Semi-Annually"),'Extra Payment'!$I$4,IF(AND(MOD(A57,12)=0,'Extra Payment'!$I$4&lt;&gt;"",'Extra Payment'!$I$5="Annually"),'Extra Payment'!$I$4,0)))),"")</f>
        <v>0</v>
      </c>
      <c r="F57" s="19">
        <f>IF(A57&lt;&gt;"",IF(B56+D57&gt;F56,'Extra Payment'!$E$10+'Extra Payment Amortization'!E57,B56+D57),"")</f>
        <v>1300.0732338471273</v>
      </c>
      <c r="G57" s="19">
        <f t="shared" si="4"/>
        <v>33548.87373766403</v>
      </c>
    </row>
    <row r="58" spans="1:7" ht="12.75">
      <c r="A58" s="22">
        <f t="shared" si="0"/>
        <v>47</v>
      </c>
      <c r="B58" s="19">
        <f t="shared" si="1"/>
        <v>120091.42019849582</v>
      </c>
      <c r="C58" s="19">
        <f t="shared" si="2"/>
        <v>654.0847822004026</v>
      </c>
      <c r="D58" s="19">
        <f t="shared" si="3"/>
        <v>645.9884516467247</v>
      </c>
      <c r="E58" s="19">
        <f>IF(A58&lt;&gt;"",IF(AND('Extra Payment'!$I$4&lt;&gt;"",'Extra Payment'!$I$5="Monthly"),'Extra Payment'!$I$4,IF(AND(MOD(A58,3)=0,'Extra Payment'!$I$4&lt;&gt;"",'Extra Payment'!$I$5="Quarterly"),'Extra Payment'!$I$4,IF(AND(MOD(A58,6)=0,'Extra Payment'!$I$4&lt;&gt;"",'Extra Payment'!$I$5="Semi-Annually"),'Extra Payment'!$I$4,IF(AND(MOD(A58,12)=0,'Extra Payment'!$I$4&lt;&gt;"",'Extra Payment'!$I$5="Annually"),'Extra Payment'!$I$4,0)))),"")</f>
        <v>0</v>
      </c>
      <c r="F58" s="19">
        <f>IF(A58&lt;&gt;"",IF(B57+D58&gt;F57,'Extra Payment'!$E$10+'Extra Payment Amortization'!E58,B57+D58),"")</f>
        <v>1300.0732338471273</v>
      </c>
      <c r="G58" s="19">
        <f t="shared" si="4"/>
        <v>34194.862189310756</v>
      </c>
    </row>
    <row r="59" spans="1:7" ht="12.75">
      <c r="A59" s="22">
        <f t="shared" si="0"/>
        <v>48</v>
      </c>
      <c r="B59" s="19">
        <f t="shared" si="1"/>
        <v>119233.83606271064</v>
      </c>
      <c r="C59" s="19">
        <f t="shared" si="2"/>
        <v>857.5841357851747</v>
      </c>
      <c r="D59" s="19">
        <f t="shared" si="3"/>
        <v>642.4890980619526</v>
      </c>
      <c r="E59" s="19">
        <f>IF(A59&lt;&gt;"",IF(AND('Extra Payment'!$I$4&lt;&gt;"",'Extra Payment'!$I$5="Monthly"),'Extra Payment'!$I$4,IF(AND(MOD(A59,3)=0,'Extra Payment'!$I$4&lt;&gt;"",'Extra Payment'!$I$5="Quarterly"),'Extra Payment'!$I$4,IF(AND(MOD(A59,6)=0,'Extra Payment'!$I$4&lt;&gt;"",'Extra Payment'!$I$5="Semi-Annually"),'Extra Payment'!$I$4,IF(AND(MOD(A59,12)=0,'Extra Payment'!$I$4&lt;&gt;"",'Extra Payment'!$I$5="Annually"),'Extra Payment'!$I$4,0)))),"")</f>
        <v>200</v>
      </c>
      <c r="F59" s="19">
        <f>IF(A59&lt;&gt;"",IF(B58+D59&gt;F58,'Extra Payment'!$E$10+'Extra Payment Amortization'!E59,B58+D59),"")</f>
        <v>1500.0732338471273</v>
      </c>
      <c r="G59" s="19">
        <f t="shared" si="4"/>
        <v>34837.35128737271</v>
      </c>
    </row>
    <row r="60" spans="1:7" ht="12.75">
      <c r="A60" s="22">
        <f t="shared" si="0"/>
        <v>49</v>
      </c>
      <c r="B60" s="19">
        <f t="shared" si="1"/>
        <v>118571.66385179902</v>
      </c>
      <c r="C60" s="19">
        <f t="shared" si="2"/>
        <v>662.1722109116255</v>
      </c>
      <c r="D60" s="19">
        <f t="shared" si="3"/>
        <v>637.9010229355018</v>
      </c>
      <c r="E60" s="19">
        <f>IF(A60&lt;&gt;"",IF(AND('Extra Payment'!$I$4&lt;&gt;"",'Extra Payment'!$I$5="Monthly"),'Extra Payment'!$I$4,IF(AND(MOD(A60,3)=0,'Extra Payment'!$I$4&lt;&gt;"",'Extra Payment'!$I$5="Quarterly"),'Extra Payment'!$I$4,IF(AND(MOD(A60,6)=0,'Extra Payment'!$I$4&lt;&gt;"",'Extra Payment'!$I$5="Semi-Annually"),'Extra Payment'!$I$4,IF(AND(MOD(A60,12)=0,'Extra Payment'!$I$4&lt;&gt;"",'Extra Payment'!$I$5="Annually"),'Extra Payment'!$I$4,0)))),"")</f>
        <v>0</v>
      </c>
      <c r="F60" s="19">
        <f>IF(A60&lt;&gt;"",IF(B59+D60&gt;F59,'Extra Payment'!$E$10+'Extra Payment Amortization'!E60,B59+D60),"")</f>
        <v>1300.0732338471273</v>
      </c>
      <c r="G60" s="19">
        <f t="shared" si="4"/>
        <v>35475.25231030821</v>
      </c>
    </row>
    <row r="61" spans="1:7" ht="12.75">
      <c r="A61" s="22">
        <f t="shared" si="0"/>
        <v>50</v>
      </c>
      <c r="B61" s="19">
        <f t="shared" si="1"/>
        <v>117905.94901955902</v>
      </c>
      <c r="C61" s="19">
        <f t="shared" si="2"/>
        <v>665.7148322400026</v>
      </c>
      <c r="D61" s="19">
        <f t="shared" si="3"/>
        <v>634.3584016071247</v>
      </c>
      <c r="E61" s="19">
        <f>IF(A61&lt;&gt;"",IF(AND('Extra Payment'!$I$4&lt;&gt;"",'Extra Payment'!$I$5="Monthly"),'Extra Payment'!$I$4,IF(AND(MOD(A61,3)=0,'Extra Payment'!$I$4&lt;&gt;"",'Extra Payment'!$I$5="Quarterly"),'Extra Payment'!$I$4,IF(AND(MOD(A61,6)=0,'Extra Payment'!$I$4&lt;&gt;"",'Extra Payment'!$I$5="Semi-Annually"),'Extra Payment'!$I$4,IF(AND(MOD(A61,12)=0,'Extra Payment'!$I$4&lt;&gt;"",'Extra Payment'!$I$5="Annually"),'Extra Payment'!$I$4,0)))),"")</f>
        <v>0</v>
      </c>
      <c r="F61" s="19">
        <f>IF(A61&lt;&gt;"",IF(B60+D61&gt;F60,'Extra Payment'!$E$10+'Extra Payment Amortization'!E61,B60+D61),"")</f>
        <v>1300.0732338471273</v>
      </c>
      <c r="G61" s="19">
        <f t="shared" si="4"/>
        <v>36109.61071191534</v>
      </c>
    </row>
    <row r="62" spans="1:7" ht="12.75">
      <c r="A62" s="22">
        <f t="shared" si="0"/>
        <v>51</v>
      </c>
      <c r="B62" s="19">
        <f t="shared" si="1"/>
        <v>117036.67261296653</v>
      </c>
      <c r="C62" s="19">
        <f t="shared" si="2"/>
        <v>869.2764065924866</v>
      </c>
      <c r="D62" s="19">
        <f t="shared" si="3"/>
        <v>630.7968272546407</v>
      </c>
      <c r="E62" s="19">
        <f>IF(A62&lt;&gt;"",IF(AND('Extra Payment'!$I$4&lt;&gt;"",'Extra Payment'!$I$5="Monthly"),'Extra Payment'!$I$4,IF(AND(MOD(A62,3)=0,'Extra Payment'!$I$4&lt;&gt;"",'Extra Payment'!$I$5="Quarterly"),'Extra Payment'!$I$4,IF(AND(MOD(A62,6)=0,'Extra Payment'!$I$4&lt;&gt;"",'Extra Payment'!$I$5="Semi-Annually"),'Extra Payment'!$I$4,IF(AND(MOD(A62,12)=0,'Extra Payment'!$I$4&lt;&gt;"",'Extra Payment'!$I$5="Annually"),'Extra Payment'!$I$4,0)))),"")</f>
        <v>200</v>
      </c>
      <c r="F62" s="19">
        <f>IF(A62&lt;&gt;"",IF(B61+D62&gt;F61,'Extra Payment'!$E$10+'Extra Payment Amortization'!E62,B61+D62),"")</f>
        <v>1500.0732338471273</v>
      </c>
      <c r="G62" s="19">
        <f t="shared" si="4"/>
        <v>36740.40753916998</v>
      </c>
    </row>
    <row r="63" spans="1:7" ht="12.75">
      <c r="A63" s="22">
        <f t="shared" si="0"/>
        <v>52</v>
      </c>
      <c r="B63" s="19">
        <f t="shared" si="1"/>
        <v>116362.74557759878</v>
      </c>
      <c r="C63" s="19">
        <f t="shared" si="2"/>
        <v>673.9270353677565</v>
      </c>
      <c r="D63" s="19">
        <f t="shared" si="3"/>
        <v>626.1461984793708</v>
      </c>
      <c r="E63" s="19">
        <f>IF(A63&lt;&gt;"",IF(AND('Extra Payment'!$I$4&lt;&gt;"",'Extra Payment'!$I$5="Monthly"),'Extra Payment'!$I$4,IF(AND(MOD(A63,3)=0,'Extra Payment'!$I$4&lt;&gt;"",'Extra Payment'!$I$5="Quarterly"),'Extra Payment'!$I$4,IF(AND(MOD(A63,6)=0,'Extra Payment'!$I$4&lt;&gt;"",'Extra Payment'!$I$5="Semi-Annually"),'Extra Payment'!$I$4,IF(AND(MOD(A63,12)=0,'Extra Payment'!$I$4&lt;&gt;"",'Extra Payment'!$I$5="Annually"),'Extra Payment'!$I$4,0)))),"")</f>
        <v>0</v>
      </c>
      <c r="F63" s="19">
        <f>IF(A63&lt;&gt;"",IF(B62+D63&gt;F62,'Extra Payment'!$E$10+'Extra Payment Amortization'!E63,B62+D63),"")</f>
        <v>1300.0732338471273</v>
      </c>
      <c r="G63" s="19">
        <f t="shared" si="4"/>
        <v>37366.55373764935</v>
      </c>
    </row>
    <row r="64" spans="1:7" ht="12.75">
      <c r="A64" s="22">
        <f t="shared" si="0"/>
        <v>53</v>
      </c>
      <c r="B64" s="19">
        <f t="shared" si="1"/>
        <v>115685.2130325918</v>
      </c>
      <c r="C64" s="19">
        <f t="shared" si="2"/>
        <v>677.5325450069739</v>
      </c>
      <c r="D64" s="19">
        <f t="shared" si="3"/>
        <v>622.5406888401534</v>
      </c>
      <c r="E64" s="19">
        <f>IF(A64&lt;&gt;"",IF(AND('Extra Payment'!$I$4&lt;&gt;"",'Extra Payment'!$I$5="Monthly"),'Extra Payment'!$I$4,IF(AND(MOD(A64,3)=0,'Extra Payment'!$I$4&lt;&gt;"",'Extra Payment'!$I$5="Quarterly"),'Extra Payment'!$I$4,IF(AND(MOD(A64,6)=0,'Extra Payment'!$I$4&lt;&gt;"",'Extra Payment'!$I$5="Semi-Annually"),'Extra Payment'!$I$4,IF(AND(MOD(A64,12)=0,'Extra Payment'!$I$4&lt;&gt;"",'Extra Payment'!$I$5="Annually"),'Extra Payment'!$I$4,0)))),"")</f>
        <v>0</v>
      </c>
      <c r="F64" s="19">
        <f>IF(A64&lt;&gt;"",IF(B63+D64&gt;F63,'Extra Payment'!$E$10+'Extra Payment Amortization'!E64,B63+D64),"")</f>
        <v>1300.0732338471273</v>
      </c>
      <c r="G64" s="19">
        <f t="shared" si="4"/>
        <v>37989.09442648951</v>
      </c>
    </row>
    <row r="65" spans="1:7" ht="12.75">
      <c r="A65" s="22">
        <f t="shared" si="0"/>
        <v>54</v>
      </c>
      <c r="B65" s="19">
        <f t="shared" si="1"/>
        <v>114804.05568846903</v>
      </c>
      <c r="C65" s="19">
        <f t="shared" si="2"/>
        <v>881.1573441227613</v>
      </c>
      <c r="D65" s="19">
        <f t="shared" si="3"/>
        <v>618.915889724366</v>
      </c>
      <c r="E65" s="19">
        <f>IF(A65&lt;&gt;"",IF(AND('Extra Payment'!$I$4&lt;&gt;"",'Extra Payment'!$I$5="Monthly"),'Extra Payment'!$I$4,IF(AND(MOD(A65,3)=0,'Extra Payment'!$I$4&lt;&gt;"",'Extra Payment'!$I$5="Quarterly"),'Extra Payment'!$I$4,IF(AND(MOD(A65,6)=0,'Extra Payment'!$I$4&lt;&gt;"",'Extra Payment'!$I$5="Semi-Annually"),'Extra Payment'!$I$4,IF(AND(MOD(A65,12)=0,'Extra Payment'!$I$4&lt;&gt;"",'Extra Payment'!$I$5="Annually"),'Extra Payment'!$I$4,0)))),"")</f>
        <v>200</v>
      </c>
      <c r="F65" s="19">
        <f>IF(A65&lt;&gt;"",IF(B64+D65&gt;F64,'Extra Payment'!$E$10+'Extra Payment Amortization'!E65,B64+D65),"")</f>
        <v>1500.0732338471273</v>
      </c>
      <c r="G65" s="19">
        <f t="shared" si="4"/>
        <v>38608.01031621388</v>
      </c>
    </row>
    <row r="66" spans="1:7" ht="12.75">
      <c r="A66" s="22">
        <f t="shared" si="0"/>
        <v>55</v>
      </c>
      <c r="B66" s="19">
        <f t="shared" si="1"/>
        <v>114118.18415255522</v>
      </c>
      <c r="C66" s="19">
        <f t="shared" si="2"/>
        <v>685.8715359138181</v>
      </c>
      <c r="D66" s="19">
        <f t="shared" si="3"/>
        <v>614.2016979333092</v>
      </c>
      <c r="E66" s="19">
        <f>IF(A66&lt;&gt;"",IF(AND('Extra Payment'!$I$4&lt;&gt;"",'Extra Payment'!$I$5="Monthly"),'Extra Payment'!$I$4,IF(AND(MOD(A66,3)=0,'Extra Payment'!$I$4&lt;&gt;"",'Extra Payment'!$I$5="Quarterly"),'Extra Payment'!$I$4,IF(AND(MOD(A66,6)=0,'Extra Payment'!$I$4&lt;&gt;"",'Extra Payment'!$I$5="Semi-Annually"),'Extra Payment'!$I$4,IF(AND(MOD(A66,12)=0,'Extra Payment'!$I$4&lt;&gt;"",'Extra Payment'!$I$5="Annually"),'Extra Payment'!$I$4,0)))),"")</f>
        <v>0</v>
      </c>
      <c r="F66" s="19">
        <f>IF(A66&lt;&gt;"",IF(B65+D66&gt;F65,'Extra Payment'!$E$10+'Extra Payment Amortization'!E66,B65+D66),"")</f>
        <v>1300.0732338471273</v>
      </c>
      <c r="G66" s="19">
        <f t="shared" si="4"/>
        <v>39222.21201414718</v>
      </c>
    </row>
    <row r="67" spans="1:7" ht="12.75">
      <c r="A67" s="22">
        <f t="shared" si="0"/>
        <v>56</v>
      </c>
      <c r="B67" s="19">
        <f t="shared" si="1"/>
        <v>113428.64320392426</v>
      </c>
      <c r="C67" s="19">
        <f t="shared" si="2"/>
        <v>689.5409486309569</v>
      </c>
      <c r="D67" s="19">
        <f t="shared" si="3"/>
        <v>610.5322852161704</v>
      </c>
      <c r="E67" s="19">
        <f>IF(A67&lt;&gt;"",IF(AND('Extra Payment'!$I$4&lt;&gt;"",'Extra Payment'!$I$5="Monthly"),'Extra Payment'!$I$4,IF(AND(MOD(A67,3)=0,'Extra Payment'!$I$4&lt;&gt;"",'Extra Payment'!$I$5="Quarterly"),'Extra Payment'!$I$4,IF(AND(MOD(A67,6)=0,'Extra Payment'!$I$4&lt;&gt;"",'Extra Payment'!$I$5="Semi-Annually"),'Extra Payment'!$I$4,IF(AND(MOD(A67,12)=0,'Extra Payment'!$I$4&lt;&gt;"",'Extra Payment'!$I$5="Annually"),'Extra Payment'!$I$4,0)))),"")</f>
        <v>0</v>
      </c>
      <c r="F67" s="19">
        <f>IF(A67&lt;&gt;"",IF(B66+D67&gt;F66,'Extra Payment'!$E$10+'Extra Payment Amortization'!E67,B66+D67),"")</f>
        <v>1300.0732338471273</v>
      </c>
      <c r="G67" s="19">
        <f t="shared" si="4"/>
        <v>39832.74429936335</v>
      </c>
    </row>
    <row r="68" spans="1:7" ht="12.75">
      <c r="A68" s="22">
        <f t="shared" si="0"/>
        <v>57</v>
      </c>
      <c r="B68" s="19">
        <f t="shared" si="1"/>
        <v>112535.41321121813</v>
      </c>
      <c r="C68" s="19">
        <f t="shared" si="2"/>
        <v>893.2299927061325</v>
      </c>
      <c r="D68" s="19">
        <f t="shared" si="3"/>
        <v>606.8432411409948</v>
      </c>
      <c r="E68" s="19">
        <f>IF(A68&lt;&gt;"",IF(AND('Extra Payment'!$I$4&lt;&gt;"",'Extra Payment'!$I$5="Monthly"),'Extra Payment'!$I$4,IF(AND(MOD(A68,3)=0,'Extra Payment'!$I$4&lt;&gt;"",'Extra Payment'!$I$5="Quarterly"),'Extra Payment'!$I$4,IF(AND(MOD(A68,6)=0,'Extra Payment'!$I$4&lt;&gt;"",'Extra Payment'!$I$5="Semi-Annually"),'Extra Payment'!$I$4,IF(AND(MOD(A68,12)=0,'Extra Payment'!$I$4&lt;&gt;"",'Extra Payment'!$I$5="Annually"),'Extra Payment'!$I$4,0)))),"")</f>
        <v>200</v>
      </c>
      <c r="F68" s="19">
        <f>IF(A68&lt;&gt;"",IF(B67+D68&gt;F67,'Extra Payment'!$E$10+'Extra Payment Amortization'!E68,B67+D68),"")</f>
        <v>1500.0732338471273</v>
      </c>
      <c r="G68" s="19">
        <f t="shared" si="4"/>
        <v>40439.58754050435</v>
      </c>
    </row>
    <row r="69" spans="1:7" ht="12.75">
      <c r="A69" s="22">
        <f t="shared" si="0"/>
        <v>58</v>
      </c>
      <c r="B69" s="19">
        <f t="shared" si="1"/>
        <v>111837.40443805102</v>
      </c>
      <c r="C69" s="19">
        <f t="shared" si="2"/>
        <v>698.0087731671105</v>
      </c>
      <c r="D69" s="19">
        <f t="shared" si="3"/>
        <v>602.0644606800169</v>
      </c>
      <c r="E69" s="19">
        <f>IF(A69&lt;&gt;"",IF(AND('Extra Payment'!$I$4&lt;&gt;"",'Extra Payment'!$I$5="Monthly"),'Extra Payment'!$I$4,IF(AND(MOD(A69,3)=0,'Extra Payment'!$I$4&lt;&gt;"",'Extra Payment'!$I$5="Quarterly"),'Extra Payment'!$I$4,IF(AND(MOD(A69,6)=0,'Extra Payment'!$I$4&lt;&gt;"",'Extra Payment'!$I$5="Semi-Annually"),'Extra Payment'!$I$4,IF(AND(MOD(A69,12)=0,'Extra Payment'!$I$4&lt;&gt;"",'Extra Payment'!$I$5="Annually"),'Extra Payment'!$I$4,0)))),"")</f>
        <v>0</v>
      </c>
      <c r="F69" s="19">
        <f>IF(A69&lt;&gt;"",IF(B68+D69&gt;F68,'Extra Payment'!$E$10+'Extra Payment Amortization'!E69,B68+D69),"")</f>
        <v>1300.0732338471273</v>
      </c>
      <c r="G69" s="19">
        <f t="shared" si="4"/>
        <v>41041.65200118437</v>
      </c>
    </row>
    <row r="70" spans="1:7" ht="12.75">
      <c r="A70" s="22">
        <f t="shared" si="0"/>
        <v>59</v>
      </c>
      <c r="B70" s="19">
        <f t="shared" si="1"/>
        <v>111135.66131794747</v>
      </c>
      <c r="C70" s="19">
        <f t="shared" si="2"/>
        <v>701.7431201035544</v>
      </c>
      <c r="D70" s="19">
        <f t="shared" si="3"/>
        <v>598.330113743573</v>
      </c>
      <c r="E70" s="19">
        <f>IF(A70&lt;&gt;"",IF(AND('Extra Payment'!$I$4&lt;&gt;"",'Extra Payment'!$I$5="Monthly"),'Extra Payment'!$I$4,IF(AND(MOD(A70,3)=0,'Extra Payment'!$I$4&lt;&gt;"",'Extra Payment'!$I$5="Quarterly"),'Extra Payment'!$I$4,IF(AND(MOD(A70,6)=0,'Extra Payment'!$I$4&lt;&gt;"",'Extra Payment'!$I$5="Semi-Annually"),'Extra Payment'!$I$4,IF(AND(MOD(A70,12)=0,'Extra Payment'!$I$4&lt;&gt;"",'Extra Payment'!$I$5="Annually"),'Extra Payment'!$I$4,0)))),"")</f>
        <v>0</v>
      </c>
      <c r="F70" s="19">
        <f>IF(A70&lt;&gt;"",IF(B69+D70&gt;F69,'Extra Payment'!$E$10+'Extra Payment Amortization'!E70,B69+D70),"")</f>
        <v>1300.0732338471273</v>
      </c>
      <c r="G70" s="19">
        <f t="shared" si="4"/>
        <v>41639.98211492794</v>
      </c>
    </row>
    <row r="71" spans="1:7" ht="12.75">
      <c r="A71" s="22">
        <f t="shared" si="0"/>
        <v>60</v>
      </c>
      <c r="B71" s="19">
        <f t="shared" si="1"/>
        <v>110230.16387215136</v>
      </c>
      <c r="C71" s="19">
        <f t="shared" si="2"/>
        <v>905.4974457961084</v>
      </c>
      <c r="D71" s="19">
        <f t="shared" si="3"/>
        <v>594.5757880510189</v>
      </c>
      <c r="E71" s="19">
        <f>IF(A71&lt;&gt;"",IF(AND('Extra Payment'!$I$4&lt;&gt;"",'Extra Payment'!$I$5="Monthly"),'Extra Payment'!$I$4,IF(AND(MOD(A71,3)=0,'Extra Payment'!$I$4&lt;&gt;"",'Extra Payment'!$I$5="Quarterly"),'Extra Payment'!$I$4,IF(AND(MOD(A71,6)=0,'Extra Payment'!$I$4&lt;&gt;"",'Extra Payment'!$I$5="Semi-Annually"),'Extra Payment'!$I$4,IF(AND(MOD(A71,12)=0,'Extra Payment'!$I$4&lt;&gt;"",'Extra Payment'!$I$5="Annually"),'Extra Payment'!$I$4,0)))),"")</f>
        <v>200</v>
      </c>
      <c r="F71" s="19">
        <f>IF(A71&lt;&gt;"",IF(B70+D71&gt;F70,'Extra Payment'!$E$10+'Extra Payment Amortization'!E71,B70+D71),"")</f>
        <v>1500.0732338471273</v>
      </c>
      <c r="G71" s="19">
        <f t="shared" si="4"/>
        <v>42234.55790297896</v>
      </c>
    </row>
    <row r="72" spans="1:7" ht="12.75">
      <c r="A72" s="22">
        <f t="shared" si="0"/>
        <v>61</v>
      </c>
      <c r="B72" s="19">
        <f t="shared" si="1"/>
        <v>109519.82201502024</v>
      </c>
      <c r="C72" s="19">
        <f t="shared" si="2"/>
        <v>710.3418571311175</v>
      </c>
      <c r="D72" s="19">
        <f t="shared" si="3"/>
        <v>589.7313767160098</v>
      </c>
      <c r="E72" s="19">
        <f>IF(A72&lt;&gt;"",IF(AND('Extra Payment'!$I$4&lt;&gt;"",'Extra Payment'!$I$5="Monthly"),'Extra Payment'!$I$4,IF(AND(MOD(A72,3)=0,'Extra Payment'!$I$4&lt;&gt;"",'Extra Payment'!$I$5="Quarterly"),'Extra Payment'!$I$4,IF(AND(MOD(A72,6)=0,'Extra Payment'!$I$4&lt;&gt;"",'Extra Payment'!$I$5="Semi-Annually"),'Extra Payment'!$I$4,IF(AND(MOD(A72,12)=0,'Extra Payment'!$I$4&lt;&gt;"",'Extra Payment'!$I$5="Annually"),'Extra Payment'!$I$4,0)))),"")</f>
        <v>0</v>
      </c>
      <c r="F72" s="19">
        <f>IF(A72&lt;&gt;"",IF(B71+D72&gt;F71,'Extra Payment'!$E$10+'Extra Payment Amortization'!E72,B71+D72),"")</f>
        <v>1300.0732338471273</v>
      </c>
      <c r="G72" s="19">
        <f t="shared" si="4"/>
        <v>42824.28927969497</v>
      </c>
    </row>
    <row r="73" spans="1:7" ht="12.75">
      <c r="A73" s="22">
        <f t="shared" si="0"/>
        <v>62</v>
      </c>
      <c r="B73" s="19">
        <f t="shared" si="1"/>
        <v>108805.67982895346</v>
      </c>
      <c r="C73" s="19">
        <f t="shared" si="2"/>
        <v>714.1421860667691</v>
      </c>
      <c r="D73" s="19">
        <f t="shared" si="3"/>
        <v>585.9310477803582</v>
      </c>
      <c r="E73" s="19">
        <f>IF(A73&lt;&gt;"",IF(AND('Extra Payment'!$I$4&lt;&gt;"",'Extra Payment'!$I$5="Monthly"),'Extra Payment'!$I$4,IF(AND(MOD(A73,3)=0,'Extra Payment'!$I$4&lt;&gt;"",'Extra Payment'!$I$5="Quarterly"),'Extra Payment'!$I$4,IF(AND(MOD(A73,6)=0,'Extra Payment'!$I$4&lt;&gt;"",'Extra Payment'!$I$5="Semi-Annually"),'Extra Payment'!$I$4,IF(AND(MOD(A73,12)=0,'Extra Payment'!$I$4&lt;&gt;"",'Extra Payment'!$I$5="Annually"),'Extra Payment'!$I$4,0)))),"")</f>
        <v>0</v>
      </c>
      <c r="F73" s="19">
        <f>IF(A73&lt;&gt;"",IF(B72+D73&gt;F72,'Extra Payment'!$E$10+'Extra Payment Amortization'!E73,B72+D73),"")</f>
        <v>1300.0732338471273</v>
      </c>
      <c r="G73" s="19">
        <f t="shared" si="4"/>
        <v>43410.22032747533</v>
      </c>
    </row>
    <row r="74" spans="1:7" ht="12.75">
      <c r="A74" s="22">
        <f t="shared" si="0"/>
        <v>63</v>
      </c>
      <c r="B74" s="19">
        <f t="shared" si="1"/>
        <v>107887.71698219124</v>
      </c>
      <c r="C74" s="19">
        <f t="shared" si="2"/>
        <v>917.9628467622264</v>
      </c>
      <c r="D74" s="19">
        <f t="shared" si="3"/>
        <v>582.1103870849009</v>
      </c>
      <c r="E74" s="19">
        <f>IF(A74&lt;&gt;"",IF(AND('Extra Payment'!$I$4&lt;&gt;"",'Extra Payment'!$I$5="Monthly"),'Extra Payment'!$I$4,IF(AND(MOD(A74,3)=0,'Extra Payment'!$I$4&lt;&gt;"",'Extra Payment'!$I$5="Quarterly"),'Extra Payment'!$I$4,IF(AND(MOD(A74,6)=0,'Extra Payment'!$I$4&lt;&gt;"",'Extra Payment'!$I$5="Semi-Annually"),'Extra Payment'!$I$4,IF(AND(MOD(A74,12)=0,'Extra Payment'!$I$4&lt;&gt;"",'Extra Payment'!$I$5="Annually"),'Extra Payment'!$I$4,0)))),"")</f>
        <v>200</v>
      </c>
      <c r="F74" s="19">
        <f>IF(A74&lt;&gt;"",IF(B73+D74&gt;F73,'Extra Payment'!$E$10+'Extra Payment Amortization'!E74,B73+D74),"")</f>
        <v>1500.0732338471273</v>
      </c>
      <c r="G74" s="19">
        <f t="shared" si="4"/>
        <v>43992.33071456023</v>
      </c>
    </row>
    <row r="75" spans="1:7" ht="12.75">
      <c r="A75" s="22">
        <f t="shared" si="0"/>
        <v>64</v>
      </c>
      <c r="B75" s="19">
        <f t="shared" si="1"/>
        <v>107164.84303419884</v>
      </c>
      <c r="C75" s="19">
        <f t="shared" si="2"/>
        <v>722.8739479924042</v>
      </c>
      <c r="D75" s="19">
        <f t="shared" si="3"/>
        <v>577.1992858547231</v>
      </c>
      <c r="E75" s="19">
        <f>IF(A75&lt;&gt;"",IF(AND('Extra Payment'!$I$4&lt;&gt;"",'Extra Payment'!$I$5="Monthly"),'Extra Payment'!$I$4,IF(AND(MOD(A75,3)=0,'Extra Payment'!$I$4&lt;&gt;"",'Extra Payment'!$I$5="Quarterly"),'Extra Payment'!$I$4,IF(AND(MOD(A75,6)=0,'Extra Payment'!$I$4&lt;&gt;"",'Extra Payment'!$I$5="Semi-Annually"),'Extra Payment'!$I$4,IF(AND(MOD(A75,12)=0,'Extra Payment'!$I$4&lt;&gt;"",'Extra Payment'!$I$5="Annually"),'Extra Payment'!$I$4,0)))),"")</f>
        <v>0</v>
      </c>
      <c r="F75" s="19">
        <f>IF(A75&lt;&gt;"",IF(B74+D75&gt;F74,'Extra Payment'!$E$10+'Extra Payment Amortization'!E75,B74+D75),"")</f>
        <v>1300.0732338471273</v>
      </c>
      <c r="G75" s="19">
        <f t="shared" si="4"/>
        <v>44569.530000414954</v>
      </c>
    </row>
    <row r="76" spans="1:7" ht="12.75">
      <c r="A76" s="22">
        <f t="shared" si="0"/>
        <v>65</v>
      </c>
      <c r="B76" s="19">
        <f t="shared" si="1"/>
        <v>106438.10171058468</v>
      </c>
      <c r="C76" s="19">
        <f t="shared" si="2"/>
        <v>726.7413236141635</v>
      </c>
      <c r="D76" s="19">
        <f t="shared" si="3"/>
        <v>573.3319102329638</v>
      </c>
      <c r="E76" s="19">
        <f>IF(A76&lt;&gt;"",IF(AND('Extra Payment'!$I$4&lt;&gt;"",'Extra Payment'!$I$5="Monthly"),'Extra Payment'!$I$4,IF(AND(MOD(A76,3)=0,'Extra Payment'!$I$4&lt;&gt;"",'Extra Payment'!$I$5="Quarterly"),'Extra Payment'!$I$4,IF(AND(MOD(A76,6)=0,'Extra Payment'!$I$4&lt;&gt;"",'Extra Payment'!$I$5="Semi-Annually"),'Extra Payment'!$I$4,IF(AND(MOD(A76,12)=0,'Extra Payment'!$I$4&lt;&gt;"",'Extra Payment'!$I$5="Annually"),'Extra Payment'!$I$4,0)))),"")</f>
        <v>0</v>
      </c>
      <c r="F76" s="19">
        <f>IF(A76&lt;&gt;"",IF(B75+D76&gt;F75,'Extra Payment'!$E$10+'Extra Payment Amortization'!E76,B75+D76),"")</f>
        <v>1300.0732338471273</v>
      </c>
      <c r="G76" s="19">
        <f t="shared" si="4"/>
        <v>45142.86191064792</v>
      </c>
    </row>
    <row r="77" spans="1:7" ht="12.75">
      <c r="A77" s="22">
        <f t="shared" si="0"/>
        <v>66</v>
      </c>
      <c r="B77" s="19">
        <f aca="true" t="shared" si="5" ref="B77:B140">IF(B76&lt;&gt;"",IF(B76&lt;&gt;0,IF(B76+D76&gt;F76,B76-C77,0),""),"")</f>
        <v>105507.47232088918</v>
      </c>
      <c r="C77" s="19">
        <f t="shared" si="2"/>
        <v>930.6293896954993</v>
      </c>
      <c r="D77" s="19">
        <f t="shared" si="3"/>
        <v>569.443844151628</v>
      </c>
      <c r="E77" s="19">
        <f>IF(A77&lt;&gt;"",IF(AND('Extra Payment'!$I$4&lt;&gt;"",'Extra Payment'!$I$5="Monthly"),'Extra Payment'!$I$4,IF(AND(MOD(A77,3)=0,'Extra Payment'!$I$4&lt;&gt;"",'Extra Payment'!$I$5="Quarterly"),'Extra Payment'!$I$4,IF(AND(MOD(A77,6)=0,'Extra Payment'!$I$4&lt;&gt;"",'Extra Payment'!$I$5="Semi-Annually"),'Extra Payment'!$I$4,IF(AND(MOD(A77,12)=0,'Extra Payment'!$I$4&lt;&gt;"",'Extra Payment'!$I$5="Annually"),'Extra Payment'!$I$4,0)))),"")</f>
        <v>200</v>
      </c>
      <c r="F77" s="19">
        <f>IF(A77&lt;&gt;"",IF(B76+D77&gt;F76,'Extra Payment'!$E$10+'Extra Payment Amortization'!E77,B76+D77),"")</f>
        <v>1500.0732338471273</v>
      </c>
      <c r="G77" s="19">
        <f t="shared" si="4"/>
        <v>45712.30575479954</v>
      </c>
    </row>
    <row r="78" spans="1:7" ht="12.75">
      <c r="A78" s="22">
        <f aca="true" t="shared" si="6" ref="A78:A141">IF(A77="","",IF(B76+D76&lt;F76,"",A77+1))</f>
        <v>67</v>
      </c>
      <c r="B78" s="19">
        <f t="shared" si="5"/>
        <v>104771.86406395881</v>
      </c>
      <c r="C78" s="19">
        <f aca="true" t="shared" si="7" ref="C78:C141">IF(A78&lt;&gt;"",F78-D78,"")</f>
        <v>735.6082569303702</v>
      </c>
      <c r="D78" s="19">
        <f aca="true" t="shared" si="8" ref="D78:D141">IF(A78&lt;&gt;"",B77*$D$5/12,"")</f>
        <v>564.4649769167571</v>
      </c>
      <c r="E78" s="19">
        <f>IF(A78&lt;&gt;"",IF(AND('Extra Payment'!$I$4&lt;&gt;"",'Extra Payment'!$I$5="Monthly"),'Extra Payment'!$I$4,IF(AND(MOD(A78,3)=0,'Extra Payment'!$I$4&lt;&gt;"",'Extra Payment'!$I$5="Quarterly"),'Extra Payment'!$I$4,IF(AND(MOD(A78,6)=0,'Extra Payment'!$I$4&lt;&gt;"",'Extra Payment'!$I$5="Semi-Annually"),'Extra Payment'!$I$4,IF(AND(MOD(A78,12)=0,'Extra Payment'!$I$4&lt;&gt;"",'Extra Payment'!$I$5="Annually"),'Extra Payment'!$I$4,0)))),"")</f>
        <v>0</v>
      </c>
      <c r="F78" s="19">
        <f>IF(A78&lt;&gt;"",IF(B77+D78&gt;F77,'Extra Payment'!$E$10+'Extra Payment Amortization'!E78,B77+D78),"")</f>
        <v>1300.0732338471273</v>
      </c>
      <c r="G78" s="19">
        <f aca="true" t="shared" si="9" ref="G78:G141">IF(A78&lt;&gt;"",D78+G77,"")</f>
        <v>46276.7707317163</v>
      </c>
    </row>
    <row r="79" spans="1:7" ht="12.75">
      <c r="A79" s="22">
        <f t="shared" si="6"/>
        <v>68</v>
      </c>
      <c r="B79" s="19">
        <f t="shared" si="5"/>
        <v>104032.32030285387</v>
      </c>
      <c r="C79" s="19">
        <f t="shared" si="7"/>
        <v>739.5437611049477</v>
      </c>
      <c r="D79" s="19">
        <f t="shared" si="8"/>
        <v>560.5294727421796</v>
      </c>
      <c r="E79" s="19">
        <f>IF(A79&lt;&gt;"",IF(AND('Extra Payment'!$I$4&lt;&gt;"",'Extra Payment'!$I$5="Monthly"),'Extra Payment'!$I$4,IF(AND(MOD(A79,3)=0,'Extra Payment'!$I$4&lt;&gt;"",'Extra Payment'!$I$5="Quarterly"),'Extra Payment'!$I$4,IF(AND(MOD(A79,6)=0,'Extra Payment'!$I$4&lt;&gt;"",'Extra Payment'!$I$5="Semi-Annually"),'Extra Payment'!$I$4,IF(AND(MOD(A79,12)=0,'Extra Payment'!$I$4&lt;&gt;"",'Extra Payment'!$I$5="Annually"),'Extra Payment'!$I$4,0)))),"")</f>
        <v>0</v>
      </c>
      <c r="F79" s="19">
        <f>IF(A79&lt;&gt;"",IF(B78+D79&gt;F78,'Extra Payment'!$E$10+'Extra Payment Amortization'!E79,B78+D79),"")</f>
        <v>1300.0732338471273</v>
      </c>
      <c r="G79" s="19">
        <f t="shared" si="9"/>
        <v>46837.30020445848</v>
      </c>
    </row>
    <row r="80" spans="1:7" ht="12.75">
      <c r="A80" s="22">
        <f t="shared" si="6"/>
        <v>69</v>
      </c>
      <c r="B80" s="19">
        <f t="shared" si="5"/>
        <v>103088.81998262701</v>
      </c>
      <c r="C80" s="19">
        <f t="shared" si="7"/>
        <v>943.5003202268591</v>
      </c>
      <c r="D80" s="19">
        <f t="shared" si="8"/>
        <v>556.5729136202682</v>
      </c>
      <c r="E80" s="19">
        <f>IF(A80&lt;&gt;"",IF(AND('Extra Payment'!$I$4&lt;&gt;"",'Extra Payment'!$I$5="Monthly"),'Extra Payment'!$I$4,IF(AND(MOD(A80,3)=0,'Extra Payment'!$I$4&lt;&gt;"",'Extra Payment'!$I$5="Quarterly"),'Extra Payment'!$I$4,IF(AND(MOD(A80,6)=0,'Extra Payment'!$I$4&lt;&gt;"",'Extra Payment'!$I$5="Semi-Annually"),'Extra Payment'!$I$4,IF(AND(MOD(A80,12)=0,'Extra Payment'!$I$4&lt;&gt;"",'Extra Payment'!$I$5="Annually"),'Extra Payment'!$I$4,0)))),"")</f>
        <v>200</v>
      </c>
      <c r="F80" s="19">
        <f>IF(A80&lt;&gt;"",IF(B79+D80&gt;F79,'Extra Payment'!$E$10+'Extra Payment Amortization'!E80,B79+D80),"")</f>
        <v>1500.0732338471273</v>
      </c>
      <c r="G80" s="19">
        <f t="shared" si="9"/>
        <v>47393.87311807875</v>
      </c>
    </row>
    <row r="81" spans="1:7" ht="12.75">
      <c r="A81" s="22">
        <f t="shared" si="6"/>
        <v>70</v>
      </c>
      <c r="B81" s="19">
        <f t="shared" si="5"/>
        <v>102340.27193568693</v>
      </c>
      <c r="C81" s="19">
        <f t="shared" si="7"/>
        <v>748.5480469400728</v>
      </c>
      <c r="D81" s="19">
        <f t="shared" si="8"/>
        <v>551.5251869070545</v>
      </c>
      <c r="E81" s="19">
        <f>IF(A81&lt;&gt;"",IF(AND('Extra Payment'!$I$4&lt;&gt;"",'Extra Payment'!$I$5="Monthly"),'Extra Payment'!$I$4,IF(AND(MOD(A81,3)=0,'Extra Payment'!$I$4&lt;&gt;"",'Extra Payment'!$I$5="Quarterly"),'Extra Payment'!$I$4,IF(AND(MOD(A81,6)=0,'Extra Payment'!$I$4&lt;&gt;"",'Extra Payment'!$I$5="Semi-Annually"),'Extra Payment'!$I$4,IF(AND(MOD(A81,12)=0,'Extra Payment'!$I$4&lt;&gt;"",'Extra Payment'!$I$5="Annually"),'Extra Payment'!$I$4,0)))),"")</f>
        <v>0</v>
      </c>
      <c r="F81" s="19">
        <f>IF(A81&lt;&gt;"",IF(B80+D81&gt;F80,'Extra Payment'!$E$10+'Extra Payment Amortization'!E81,B80+D81),"")</f>
        <v>1300.0732338471273</v>
      </c>
      <c r="G81" s="19">
        <f t="shared" si="9"/>
        <v>47945.39830498581</v>
      </c>
    </row>
    <row r="82" spans="1:7" ht="12.75">
      <c r="A82" s="22">
        <f t="shared" si="6"/>
        <v>71</v>
      </c>
      <c r="B82" s="19">
        <f t="shared" si="5"/>
        <v>101587.71915669573</v>
      </c>
      <c r="C82" s="19">
        <f t="shared" si="7"/>
        <v>752.5527789912022</v>
      </c>
      <c r="D82" s="19">
        <f t="shared" si="8"/>
        <v>547.5204548559251</v>
      </c>
      <c r="E82" s="19">
        <f>IF(A82&lt;&gt;"",IF(AND('Extra Payment'!$I$4&lt;&gt;"",'Extra Payment'!$I$5="Monthly"),'Extra Payment'!$I$4,IF(AND(MOD(A82,3)=0,'Extra Payment'!$I$4&lt;&gt;"",'Extra Payment'!$I$5="Quarterly"),'Extra Payment'!$I$4,IF(AND(MOD(A82,6)=0,'Extra Payment'!$I$4&lt;&gt;"",'Extra Payment'!$I$5="Semi-Annually"),'Extra Payment'!$I$4,IF(AND(MOD(A82,12)=0,'Extra Payment'!$I$4&lt;&gt;"",'Extra Payment'!$I$5="Annually"),'Extra Payment'!$I$4,0)))),"")</f>
        <v>0</v>
      </c>
      <c r="F82" s="19">
        <f>IF(A82&lt;&gt;"",IF(B81+D82&gt;F81,'Extra Payment'!$E$10+'Extra Payment Amortization'!E82,B81+D82),"")</f>
        <v>1300.0732338471273</v>
      </c>
      <c r="G82" s="19">
        <f t="shared" si="9"/>
        <v>48492.918759841734</v>
      </c>
    </row>
    <row r="83" spans="1:7" ht="12.75">
      <c r="A83" s="22">
        <f t="shared" si="6"/>
        <v>72</v>
      </c>
      <c r="B83" s="19">
        <f t="shared" si="5"/>
        <v>100631.14022033692</v>
      </c>
      <c r="C83" s="19">
        <f t="shared" si="7"/>
        <v>956.5789363588052</v>
      </c>
      <c r="D83" s="19">
        <f t="shared" si="8"/>
        <v>543.4942974883221</v>
      </c>
      <c r="E83" s="19">
        <f>IF(A83&lt;&gt;"",IF(AND('Extra Payment'!$I$4&lt;&gt;"",'Extra Payment'!$I$5="Monthly"),'Extra Payment'!$I$4,IF(AND(MOD(A83,3)=0,'Extra Payment'!$I$4&lt;&gt;"",'Extra Payment'!$I$5="Quarterly"),'Extra Payment'!$I$4,IF(AND(MOD(A83,6)=0,'Extra Payment'!$I$4&lt;&gt;"",'Extra Payment'!$I$5="Semi-Annually"),'Extra Payment'!$I$4,IF(AND(MOD(A83,12)=0,'Extra Payment'!$I$4&lt;&gt;"",'Extra Payment'!$I$5="Annually"),'Extra Payment'!$I$4,0)))),"")</f>
        <v>200</v>
      </c>
      <c r="F83" s="19">
        <f>IF(A83&lt;&gt;"",IF(B82+D83&gt;F82,'Extra Payment'!$E$10+'Extra Payment Amortization'!E83,B82+D83),"")</f>
        <v>1500.0732338471273</v>
      </c>
      <c r="G83" s="19">
        <f t="shared" si="9"/>
        <v>49036.41305733006</v>
      </c>
    </row>
    <row r="84" spans="1:7" ht="12.75">
      <c r="A84" s="22">
        <f t="shared" si="6"/>
        <v>73</v>
      </c>
      <c r="B84" s="19">
        <f t="shared" si="5"/>
        <v>99869.4435866686</v>
      </c>
      <c r="C84" s="19">
        <f t="shared" si="7"/>
        <v>761.6966336683248</v>
      </c>
      <c r="D84" s="19">
        <f t="shared" si="8"/>
        <v>538.3766001788025</v>
      </c>
      <c r="E84" s="19">
        <f>IF(A84&lt;&gt;"",IF(AND('Extra Payment'!$I$4&lt;&gt;"",'Extra Payment'!$I$5="Monthly"),'Extra Payment'!$I$4,IF(AND(MOD(A84,3)=0,'Extra Payment'!$I$4&lt;&gt;"",'Extra Payment'!$I$5="Quarterly"),'Extra Payment'!$I$4,IF(AND(MOD(A84,6)=0,'Extra Payment'!$I$4&lt;&gt;"",'Extra Payment'!$I$5="Semi-Annually"),'Extra Payment'!$I$4,IF(AND(MOD(A84,12)=0,'Extra Payment'!$I$4&lt;&gt;"",'Extra Payment'!$I$5="Annually"),'Extra Payment'!$I$4,0)))),"")</f>
        <v>0</v>
      </c>
      <c r="F84" s="19">
        <f>IF(A84&lt;&gt;"",IF(B83+D84&gt;F83,'Extra Payment'!$E$10+'Extra Payment Amortization'!E84,B83+D84),"")</f>
        <v>1300.0732338471273</v>
      </c>
      <c r="G84" s="19">
        <f t="shared" si="9"/>
        <v>49574.78965750886</v>
      </c>
    </row>
    <row r="85" spans="1:7" ht="12.75">
      <c r="A85" s="22">
        <f t="shared" si="6"/>
        <v>74</v>
      </c>
      <c r="B85" s="19">
        <f t="shared" si="5"/>
        <v>99103.67187601015</v>
      </c>
      <c r="C85" s="19">
        <f t="shared" si="7"/>
        <v>765.7717106584504</v>
      </c>
      <c r="D85" s="19">
        <f t="shared" si="8"/>
        <v>534.3015231886769</v>
      </c>
      <c r="E85" s="19">
        <f>IF(A85&lt;&gt;"",IF(AND('Extra Payment'!$I$4&lt;&gt;"",'Extra Payment'!$I$5="Monthly"),'Extra Payment'!$I$4,IF(AND(MOD(A85,3)=0,'Extra Payment'!$I$4&lt;&gt;"",'Extra Payment'!$I$5="Quarterly"),'Extra Payment'!$I$4,IF(AND(MOD(A85,6)=0,'Extra Payment'!$I$4&lt;&gt;"",'Extra Payment'!$I$5="Semi-Annually"),'Extra Payment'!$I$4,IF(AND(MOD(A85,12)=0,'Extra Payment'!$I$4&lt;&gt;"",'Extra Payment'!$I$5="Annually"),'Extra Payment'!$I$4,0)))),"")</f>
        <v>0</v>
      </c>
      <c r="F85" s="19">
        <f>IF(A85&lt;&gt;"",IF(B84+D85&gt;F84,'Extra Payment'!$E$10+'Extra Payment Amortization'!E85,B84+D85),"")</f>
        <v>1300.0732338471273</v>
      </c>
      <c r="G85" s="19">
        <f t="shared" si="9"/>
        <v>50109.091180697535</v>
      </c>
    </row>
    <row r="86" spans="1:7" ht="12.75">
      <c r="A86" s="22">
        <f t="shared" si="6"/>
        <v>75</v>
      </c>
      <c r="B86" s="19">
        <f t="shared" si="5"/>
        <v>98133.80328669968</v>
      </c>
      <c r="C86" s="19">
        <f t="shared" si="7"/>
        <v>969.8685893104731</v>
      </c>
      <c r="D86" s="19">
        <f t="shared" si="8"/>
        <v>530.2046445366542</v>
      </c>
      <c r="E86" s="19">
        <f>IF(A86&lt;&gt;"",IF(AND('Extra Payment'!$I$4&lt;&gt;"",'Extra Payment'!$I$5="Monthly"),'Extra Payment'!$I$4,IF(AND(MOD(A86,3)=0,'Extra Payment'!$I$4&lt;&gt;"",'Extra Payment'!$I$5="Quarterly"),'Extra Payment'!$I$4,IF(AND(MOD(A86,6)=0,'Extra Payment'!$I$4&lt;&gt;"",'Extra Payment'!$I$5="Semi-Annually"),'Extra Payment'!$I$4,IF(AND(MOD(A86,12)=0,'Extra Payment'!$I$4&lt;&gt;"",'Extra Payment'!$I$5="Annually"),'Extra Payment'!$I$4,0)))),"")</f>
        <v>200</v>
      </c>
      <c r="F86" s="19">
        <f>IF(A86&lt;&gt;"",IF(B85+D86&gt;F85,'Extra Payment'!$E$10+'Extra Payment Amortization'!E86,B85+D86),"")</f>
        <v>1500.0732338471273</v>
      </c>
      <c r="G86" s="19">
        <f t="shared" si="9"/>
        <v>50639.29582523419</v>
      </c>
    </row>
    <row r="87" spans="1:7" ht="12.75">
      <c r="A87" s="22">
        <f t="shared" si="6"/>
        <v>76</v>
      </c>
      <c r="B87" s="19">
        <f t="shared" si="5"/>
        <v>97358.74590043639</v>
      </c>
      <c r="C87" s="19">
        <f t="shared" si="7"/>
        <v>775.0573862632841</v>
      </c>
      <c r="D87" s="19">
        <f t="shared" si="8"/>
        <v>525.0158475838432</v>
      </c>
      <c r="E87" s="19">
        <f>IF(A87&lt;&gt;"",IF(AND('Extra Payment'!$I$4&lt;&gt;"",'Extra Payment'!$I$5="Monthly"),'Extra Payment'!$I$4,IF(AND(MOD(A87,3)=0,'Extra Payment'!$I$4&lt;&gt;"",'Extra Payment'!$I$5="Quarterly"),'Extra Payment'!$I$4,IF(AND(MOD(A87,6)=0,'Extra Payment'!$I$4&lt;&gt;"",'Extra Payment'!$I$5="Semi-Annually"),'Extra Payment'!$I$4,IF(AND(MOD(A87,12)=0,'Extra Payment'!$I$4&lt;&gt;"",'Extra Payment'!$I$5="Annually"),'Extra Payment'!$I$4,0)))),"")</f>
        <v>0</v>
      </c>
      <c r="F87" s="19">
        <f>IF(A87&lt;&gt;"",IF(B86+D87&gt;F86,'Extra Payment'!$E$10+'Extra Payment Amortization'!E87,B86+D87),"")</f>
        <v>1300.0732338471273</v>
      </c>
      <c r="G87" s="19">
        <f t="shared" si="9"/>
        <v>51164.31167281803</v>
      </c>
    </row>
    <row r="88" spans="1:7" ht="12.75">
      <c r="A88" s="22">
        <f t="shared" si="6"/>
        <v>77</v>
      </c>
      <c r="B88" s="19">
        <f t="shared" si="5"/>
        <v>96579.5419571566</v>
      </c>
      <c r="C88" s="19">
        <f t="shared" si="7"/>
        <v>779.2039432797927</v>
      </c>
      <c r="D88" s="19">
        <f t="shared" si="8"/>
        <v>520.8692905673346</v>
      </c>
      <c r="E88" s="19">
        <f>IF(A88&lt;&gt;"",IF(AND('Extra Payment'!$I$4&lt;&gt;"",'Extra Payment'!$I$5="Monthly"),'Extra Payment'!$I$4,IF(AND(MOD(A88,3)=0,'Extra Payment'!$I$4&lt;&gt;"",'Extra Payment'!$I$5="Quarterly"),'Extra Payment'!$I$4,IF(AND(MOD(A88,6)=0,'Extra Payment'!$I$4&lt;&gt;"",'Extra Payment'!$I$5="Semi-Annually"),'Extra Payment'!$I$4,IF(AND(MOD(A88,12)=0,'Extra Payment'!$I$4&lt;&gt;"",'Extra Payment'!$I$5="Annually"),'Extra Payment'!$I$4,0)))),"")</f>
        <v>0</v>
      </c>
      <c r="F88" s="19">
        <f>IF(A88&lt;&gt;"",IF(B87+D88&gt;F87,'Extra Payment'!$E$10+'Extra Payment Amortization'!E88,B87+D88),"")</f>
        <v>1300.0732338471273</v>
      </c>
      <c r="G88" s="19">
        <f t="shared" si="9"/>
        <v>51685.18096338537</v>
      </c>
    </row>
    <row r="89" spans="1:7" ht="12.75">
      <c r="A89" s="22">
        <f t="shared" si="6"/>
        <v>78</v>
      </c>
      <c r="B89" s="19">
        <f t="shared" si="5"/>
        <v>95596.16927278026</v>
      </c>
      <c r="C89" s="19">
        <f t="shared" si="7"/>
        <v>983.3726843763395</v>
      </c>
      <c r="D89" s="19">
        <f t="shared" si="8"/>
        <v>516.7005494707878</v>
      </c>
      <c r="E89" s="19">
        <f>IF(A89&lt;&gt;"",IF(AND('Extra Payment'!$I$4&lt;&gt;"",'Extra Payment'!$I$5="Monthly"),'Extra Payment'!$I$4,IF(AND(MOD(A89,3)=0,'Extra Payment'!$I$4&lt;&gt;"",'Extra Payment'!$I$5="Quarterly"),'Extra Payment'!$I$4,IF(AND(MOD(A89,6)=0,'Extra Payment'!$I$4&lt;&gt;"",'Extra Payment'!$I$5="Semi-Annually"),'Extra Payment'!$I$4,IF(AND(MOD(A89,12)=0,'Extra Payment'!$I$4&lt;&gt;"",'Extra Payment'!$I$5="Annually"),'Extra Payment'!$I$4,0)))),"")</f>
        <v>200</v>
      </c>
      <c r="F89" s="19">
        <f>IF(A89&lt;&gt;"",IF(B88+D89&gt;F88,'Extra Payment'!$E$10+'Extra Payment Amortization'!E89,B88+D89),"")</f>
        <v>1500.0732338471273</v>
      </c>
      <c r="G89" s="19">
        <f t="shared" si="9"/>
        <v>52201.881512856155</v>
      </c>
    </row>
    <row r="90" spans="1:7" ht="12.75">
      <c r="A90" s="22">
        <f t="shared" si="6"/>
        <v>79</v>
      </c>
      <c r="B90" s="19">
        <f t="shared" si="5"/>
        <v>94807.53554454251</v>
      </c>
      <c r="C90" s="19">
        <f t="shared" si="7"/>
        <v>788.6337282377531</v>
      </c>
      <c r="D90" s="19">
        <f t="shared" si="8"/>
        <v>511.4395056093743</v>
      </c>
      <c r="E90" s="19">
        <f>IF(A90&lt;&gt;"",IF(AND('Extra Payment'!$I$4&lt;&gt;"",'Extra Payment'!$I$5="Monthly"),'Extra Payment'!$I$4,IF(AND(MOD(A90,3)=0,'Extra Payment'!$I$4&lt;&gt;"",'Extra Payment'!$I$5="Quarterly"),'Extra Payment'!$I$4,IF(AND(MOD(A90,6)=0,'Extra Payment'!$I$4&lt;&gt;"",'Extra Payment'!$I$5="Semi-Annually"),'Extra Payment'!$I$4,IF(AND(MOD(A90,12)=0,'Extra Payment'!$I$4&lt;&gt;"",'Extra Payment'!$I$5="Annually"),'Extra Payment'!$I$4,0)))),"")</f>
        <v>0</v>
      </c>
      <c r="F90" s="19">
        <f>IF(A90&lt;&gt;"",IF(B89+D90&gt;F89,'Extra Payment'!$E$10+'Extra Payment Amortization'!E90,B89+D90),"")</f>
        <v>1300.0732338471273</v>
      </c>
      <c r="G90" s="19">
        <f t="shared" si="9"/>
        <v>52713.321018465525</v>
      </c>
    </row>
    <row r="91" spans="1:7" ht="12.75">
      <c r="A91" s="22">
        <f t="shared" si="6"/>
        <v>80</v>
      </c>
      <c r="B91" s="19">
        <f t="shared" si="5"/>
        <v>94014.68262585868</v>
      </c>
      <c r="C91" s="19">
        <f t="shared" si="7"/>
        <v>792.852918683825</v>
      </c>
      <c r="D91" s="19">
        <f t="shared" si="8"/>
        <v>507.22031516330236</v>
      </c>
      <c r="E91" s="19">
        <f>IF(A91&lt;&gt;"",IF(AND('Extra Payment'!$I$4&lt;&gt;"",'Extra Payment'!$I$5="Monthly"),'Extra Payment'!$I$4,IF(AND(MOD(A91,3)=0,'Extra Payment'!$I$4&lt;&gt;"",'Extra Payment'!$I$5="Quarterly"),'Extra Payment'!$I$4,IF(AND(MOD(A91,6)=0,'Extra Payment'!$I$4&lt;&gt;"",'Extra Payment'!$I$5="Semi-Annually"),'Extra Payment'!$I$4,IF(AND(MOD(A91,12)=0,'Extra Payment'!$I$4&lt;&gt;"",'Extra Payment'!$I$5="Annually"),'Extra Payment'!$I$4,0)))),"")</f>
        <v>0</v>
      </c>
      <c r="F91" s="19">
        <f>IF(A91&lt;&gt;"",IF(B90+D91&gt;F90,'Extra Payment'!$E$10+'Extra Payment Amortization'!E91,B90+D91),"")</f>
        <v>1300.0732338471273</v>
      </c>
      <c r="G91" s="19">
        <f t="shared" si="9"/>
        <v>53220.541333628826</v>
      </c>
    </row>
    <row r="92" spans="1:7" ht="12.75">
      <c r="A92" s="22">
        <f t="shared" si="6"/>
        <v>81</v>
      </c>
      <c r="B92" s="19">
        <f t="shared" si="5"/>
        <v>93017.5879440599</v>
      </c>
      <c r="C92" s="19">
        <f t="shared" si="7"/>
        <v>997.0946817987833</v>
      </c>
      <c r="D92" s="19">
        <f t="shared" si="8"/>
        <v>502.97855204834394</v>
      </c>
      <c r="E92" s="19">
        <f>IF(A92&lt;&gt;"",IF(AND('Extra Payment'!$I$4&lt;&gt;"",'Extra Payment'!$I$5="Monthly"),'Extra Payment'!$I$4,IF(AND(MOD(A92,3)=0,'Extra Payment'!$I$4&lt;&gt;"",'Extra Payment'!$I$5="Quarterly"),'Extra Payment'!$I$4,IF(AND(MOD(A92,6)=0,'Extra Payment'!$I$4&lt;&gt;"",'Extra Payment'!$I$5="Semi-Annually"),'Extra Payment'!$I$4,IF(AND(MOD(A92,12)=0,'Extra Payment'!$I$4&lt;&gt;"",'Extra Payment'!$I$5="Annually"),'Extra Payment'!$I$4,0)))),"")</f>
        <v>200</v>
      </c>
      <c r="F92" s="19">
        <f>IF(A92&lt;&gt;"",IF(B91+D92&gt;F91,'Extra Payment'!$E$10+'Extra Payment Amortization'!E92,B91+D92),"")</f>
        <v>1500.0732338471273</v>
      </c>
      <c r="G92" s="19">
        <f t="shared" si="9"/>
        <v>53723.51988567717</v>
      </c>
    </row>
    <row r="93" spans="1:7" ht="12.75">
      <c r="A93" s="22">
        <f t="shared" si="6"/>
        <v>82</v>
      </c>
      <c r="B93" s="19">
        <f t="shared" si="5"/>
        <v>92215.1588057135</v>
      </c>
      <c r="C93" s="19">
        <f t="shared" si="7"/>
        <v>802.429138346407</v>
      </c>
      <c r="D93" s="19">
        <f t="shared" si="8"/>
        <v>497.64409550072037</v>
      </c>
      <c r="E93" s="19">
        <f>IF(A93&lt;&gt;"",IF(AND('Extra Payment'!$I$4&lt;&gt;"",'Extra Payment'!$I$5="Monthly"),'Extra Payment'!$I$4,IF(AND(MOD(A93,3)=0,'Extra Payment'!$I$4&lt;&gt;"",'Extra Payment'!$I$5="Quarterly"),'Extra Payment'!$I$4,IF(AND(MOD(A93,6)=0,'Extra Payment'!$I$4&lt;&gt;"",'Extra Payment'!$I$5="Semi-Annually"),'Extra Payment'!$I$4,IF(AND(MOD(A93,12)=0,'Extra Payment'!$I$4&lt;&gt;"",'Extra Payment'!$I$5="Annually"),'Extra Payment'!$I$4,0)))),"")</f>
        <v>0</v>
      </c>
      <c r="F93" s="19">
        <f>IF(A93&lt;&gt;"",IF(B92+D93&gt;F92,'Extra Payment'!$E$10+'Extra Payment Amortization'!E93,B92+D93),"")</f>
        <v>1300.0732338471273</v>
      </c>
      <c r="G93" s="19">
        <f t="shared" si="9"/>
        <v>54221.16398117789</v>
      </c>
    </row>
    <row r="94" spans="1:7" ht="12.75">
      <c r="A94" s="22">
        <f t="shared" si="6"/>
        <v>83</v>
      </c>
      <c r="B94" s="19">
        <f t="shared" si="5"/>
        <v>91408.43667147693</v>
      </c>
      <c r="C94" s="19">
        <f t="shared" si="7"/>
        <v>806.7221342365601</v>
      </c>
      <c r="D94" s="19">
        <f t="shared" si="8"/>
        <v>493.35109961056713</v>
      </c>
      <c r="E94" s="19">
        <f>IF(A94&lt;&gt;"",IF(AND('Extra Payment'!$I$4&lt;&gt;"",'Extra Payment'!$I$5="Monthly"),'Extra Payment'!$I$4,IF(AND(MOD(A94,3)=0,'Extra Payment'!$I$4&lt;&gt;"",'Extra Payment'!$I$5="Quarterly"),'Extra Payment'!$I$4,IF(AND(MOD(A94,6)=0,'Extra Payment'!$I$4&lt;&gt;"",'Extra Payment'!$I$5="Semi-Annually"),'Extra Payment'!$I$4,IF(AND(MOD(A94,12)=0,'Extra Payment'!$I$4&lt;&gt;"",'Extra Payment'!$I$5="Annually"),'Extra Payment'!$I$4,0)))),"")</f>
        <v>0</v>
      </c>
      <c r="F94" s="19">
        <f>IF(A94&lt;&gt;"",IF(B93+D94&gt;F93,'Extra Payment'!$E$10+'Extra Payment Amortization'!E94,B93+D94),"")</f>
        <v>1300.0732338471273</v>
      </c>
      <c r="G94" s="19">
        <f t="shared" si="9"/>
        <v>54714.51508078846</v>
      </c>
    </row>
    <row r="95" spans="1:7" ht="12.75">
      <c r="A95" s="22">
        <f t="shared" si="6"/>
        <v>84</v>
      </c>
      <c r="B95" s="19">
        <f t="shared" si="5"/>
        <v>90397.3985738222</v>
      </c>
      <c r="C95" s="19">
        <f t="shared" si="7"/>
        <v>1011.0380976547258</v>
      </c>
      <c r="D95" s="19">
        <f t="shared" si="8"/>
        <v>489.0351361924015</v>
      </c>
      <c r="E95" s="19">
        <f>IF(A95&lt;&gt;"",IF(AND('Extra Payment'!$I$4&lt;&gt;"",'Extra Payment'!$I$5="Monthly"),'Extra Payment'!$I$4,IF(AND(MOD(A95,3)=0,'Extra Payment'!$I$4&lt;&gt;"",'Extra Payment'!$I$5="Quarterly"),'Extra Payment'!$I$4,IF(AND(MOD(A95,6)=0,'Extra Payment'!$I$4&lt;&gt;"",'Extra Payment'!$I$5="Semi-Annually"),'Extra Payment'!$I$4,IF(AND(MOD(A95,12)=0,'Extra Payment'!$I$4&lt;&gt;"",'Extra Payment'!$I$5="Annually"),'Extra Payment'!$I$4,0)))),"")</f>
        <v>200</v>
      </c>
      <c r="F95" s="19">
        <f>IF(A95&lt;&gt;"",IF(B94+D95&gt;F94,'Extra Payment'!$E$10+'Extra Payment Amortization'!E95,B94+D95),"")</f>
        <v>1500.0732338471273</v>
      </c>
      <c r="G95" s="19">
        <f t="shared" si="9"/>
        <v>55203.55021698086</v>
      </c>
    </row>
    <row r="96" spans="1:7" ht="12.75">
      <c r="A96" s="22">
        <f t="shared" si="6"/>
        <v>85</v>
      </c>
      <c r="B96" s="19">
        <f t="shared" si="5"/>
        <v>89580.95142234502</v>
      </c>
      <c r="C96" s="19">
        <f t="shared" si="7"/>
        <v>816.4471514771785</v>
      </c>
      <c r="D96" s="19">
        <f t="shared" si="8"/>
        <v>483.62608236994873</v>
      </c>
      <c r="E96" s="19">
        <f>IF(A96&lt;&gt;"",IF(AND('Extra Payment'!$I$4&lt;&gt;"",'Extra Payment'!$I$5="Monthly"),'Extra Payment'!$I$4,IF(AND(MOD(A96,3)=0,'Extra Payment'!$I$4&lt;&gt;"",'Extra Payment'!$I$5="Quarterly"),'Extra Payment'!$I$4,IF(AND(MOD(A96,6)=0,'Extra Payment'!$I$4&lt;&gt;"",'Extra Payment'!$I$5="Semi-Annually"),'Extra Payment'!$I$4,IF(AND(MOD(A96,12)=0,'Extra Payment'!$I$4&lt;&gt;"",'Extra Payment'!$I$5="Annually"),'Extra Payment'!$I$4,0)))),"")</f>
        <v>0</v>
      </c>
      <c r="F96" s="19">
        <f>IF(A96&lt;&gt;"",IF(B95+D96&gt;F95,'Extra Payment'!$E$10+'Extra Payment Amortization'!E96,B95+D96),"")</f>
        <v>1300.0732338471273</v>
      </c>
      <c r="G96" s="19">
        <f t="shared" si="9"/>
        <v>55687.17629935081</v>
      </c>
    </row>
    <row r="97" spans="1:7" ht="12.75">
      <c r="A97" s="22">
        <f t="shared" si="6"/>
        <v>86</v>
      </c>
      <c r="B97" s="19">
        <f t="shared" si="5"/>
        <v>88760.13627860745</v>
      </c>
      <c r="C97" s="19">
        <f t="shared" si="7"/>
        <v>820.8151437375816</v>
      </c>
      <c r="D97" s="19">
        <f t="shared" si="8"/>
        <v>479.2580901095458</v>
      </c>
      <c r="E97" s="19">
        <f>IF(A97&lt;&gt;"",IF(AND('Extra Payment'!$I$4&lt;&gt;"",'Extra Payment'!$I$5="Monthly"),'Extra Payment'!$I$4,IF(AND(MOD(A97,3)=0,'Extra Payment'!$I$4&lt;&gt;"",'Extra Payment'!$I$5="Quarterly"),'Extra Payment'!$I$4,IF(AND(MOD(A97,6)=0,'Extra Payment'!$I$4&lt;&gt;"",'Extra Payment'!$I$5="Semi-Annually"),'Extra Payment'!$I$4,IF(AND(MOD(A97,12)=0,'Extra Payment'!$I$4&lt;&gt;"",'Extra Payment'!$I$5="Annually"),'Extra Payment'!$I$4,0)))),"")</f>
        <v>0</v>
      </c>
      <c r="F97" s="19">
        <f>IF(A97&lt;&gt;"",IF(B96+D97&gt;F96,'Extra Payment'!$E$10+'Extra Payment Amortization'!E97,B96+D97),"")</f>
        <v>1300.0732338471273</v>
      </c>
      <c r="G97" s="19">
        <f t="shared" si="9"/>
        <v>56166.43438946035</v>
      </c>
    </row>
    <row r="98" spans="1:7" ht="12.75">
      <c r="A98" s="22">
        <f t="shared" si="6"/>
        <v>87</v>
      </c>
      <c r="B98" s="19">
        <f t="shared" si="5"/>
        <v>87734.92977385086</v>
      </c>
      <c r="C98" s="19">
        <f t="shared" si="7"/>
        <v>1025.2065047565775</v>
      </c>
      <c r="D98" s="19">
        <f t="shared" si="8"/>
        <v>474.86672909054977</v>
      </c>
      <c r="E98" s="19">
        <f>IF(A98&lt;&gt;"",IF(AND('Extra Payment'!$I$4&lt;&gt;"",'Extra Payment'!$I$5="Monthly"),'Extra Payment'!$I$4,IF(AND(MOD(A98,3)=0,'Extra Payment'!$I$4&lt;&gt;"",'Extra Payment'!$I$5="Quarterly"),'Extra Payment'!$I$4,IF(AND(MOD(A98,6)=0,'Extra Payment'!$I$4&lt;&gt;"",'Extra Payment'!$I$5="Semi-Annually"),'Extra Payment'!$I$4,IF(AND(MOD(A98,12)=0,'Extra Payment'!$I$4&lt;&gt;"",'Extra Payment'!$I$5="Annually"),'Extra Payment'!$I$4,0)))),"")</f>
        <v>200</v>
      </c>
      <c r="F98" s="19">
        <f>IF(A98&lt;&gt;"",IF(B97+D98&gt;F97,'Extra Payment'!$E$10+'Extra Payment Amortization'!E98,B97+D98),"")</f>
        <v>1500.0732338471273</v>
      </c>
      <c r="G98" s="19">
        <f t="shared" si="9"/>
        <v>56641.3011185509</v>
      </c>
    </row>
    <row r="99" spans="1:7" ht="12.75">
      <c r="A99" s="22">
        <f t="shared" si="6"/>
        <v>88</v>
      </c>
      <c r="B99" s="19">
        <f t="shared" si="5"/>
        <v>86904.23841429384</v>
      </c>
      <c r="C99" s="19">
        <f t="shared" si="7"/>
        <v>830.6913595570252</v>
      </c>
      <c r="D99" s="19">
        <f t="shared" si="8"/>
        <v>469.3818742901021</v>
      </c>
      <c r="E99" s="19">
        <f>IF(A99&lt;&gt;"",IF(AND('Extra Payment'!$I$4&lt;&gt;"",'Extra Payment'!$I$5="Monthly"),'Extra Payment'!$I$4,IF(AND(MOD(A99,3)=0,'Extra Payment'!$I$4&lt;&gt;"",'Extra Payment'!$I$5="Quarterly"),'Extra Payment'!$I$4,IF(AND(MOD(A99,6)=0,'Extra Payment'!$I$4&lt;&gt;"",'Extra Payment'!$I$5="Semi-Annually"),'Extra Payment'!$I$4,IF(AND(MOD(A99,12)=0,'Extra Payment'!$I$4&lt;&gt;"",'Extra Payment'!$I$5="Annually"),'Extra Payment'!$I$4,0)))),"")</f>
        <v>0</v>
      </c>
      <c r="F99" s="19">
        <f>IF(A99&lt;&gt;"",IF(B98+D99&gt;F98,'Extra Payment'!$E$10+'Extra Payment Amortization'!E99,B98+D99),"")</f>
        <v>1300.0732338471273</v>
      </c>
      <c r="G99" s="19">
        <f t="shared" si="9"/>
        <v>57110.682992841</v>
      </c>
    </row>
    <row r="100" spans="1:7" ht="12.75">
      <c r="A100" s="22">
        <f t="shared" si="6"/>
        <v>89</v>
      </c>
      <c r="B100" s="19">
        <f t="shared" si="5"/>
        <v>86069.10285596318</v>
      </c>
      <c r="C100" s="19">
        <f t="shared" si="7"/>
        <v>835.1355583306554</v>
      </c>
      <c r="D100" s="19">
        <f t="shared" si="8"/>
        <v>464.937675516472</v>
      </c>
      <c r="E100" s="19">
        <f>IF(A100&lt;&gt;"",IF(AND('Extra Payment'!$I$4&lt;&gt;"",'Extra Payment'!$I$5="Monthly"),'Extra Payment'!$I$4,IF(AND(MOD(A100,3)=0,'Extra Payment'!$I$4&lt;&gt;"",'Extra Payment'!$I$5="Quarterly"),'Extra Payment'!$I$4,IF(AND(MOD(A100,6)=0,'Extra Payment'!$I$4&lt;&gt;"",'Extra Payment'!$I$5="Semi-Annually"),'Extra Payment'!$I$4,IF(AND(MOD(A100,12)=0,'Extra Payment'!$I$4&lt;&gt;"",'Extra Payment'!$I$5="Annually"),'Extra Payment'!$I$4,0)))),"")</f>
        <v>0</v>
      </c>
      <c r="F100" s="19">
        <f>IF(A100&lt;&gt;"",IF(B99+D100&gt;F99,'Extra Payment'!$E$10+'Extra Payment Amortization'!E100,B99+D100),"")</f>
        <v>1300.0732338471273</v>
      </c>
      <c r="G100" s="19">
        <f t="shared" si="9"/>
        <v>57575.62066835747</v>
      </c>
    </row>
    <row r="101" spans="1:7" ht="12.75">
      <c r="A101" s="22">
        <f t="shared" si="6"/>
        <v>90</v>
      </c>
      <c r="B101" s="19">
        <f t="shared" si="5"/>
        <v>85029.49932239545</v>
      </c>
      <c r="C101" s="19">
        <f t="shared" si="7"/>
        <v>1039.6035335677243</v>
      </c>
      <c r="D101" s="19">
        <f t="shared" si="8"/>
        <v>460.46970027940296</v>
      </c>
      <c r="E101" s="19">
        <f>IF(A101&lt;&gt;"",IF(AND('Extra Payment'!$I$4&lt;&gt;"",'Extra Payment'!$I$5="Monthly"),'Extra Payment'!$I$4,IF(AND(MOD(A101,3)=0,'Extra Payment'!$I$4&lt;&gt;"",'Extra Payment'!$I$5="Quarterly"),'Extra Payment'!$I$4,IF(AND(MOD(A101,6)=0,'Extra Payment'!$I$4&lt;&gt;"",'Extra Payment'!$I$5="Semi-Annually"),'Extra Payment'!$I$4,IF(AND(MOD(A101,12)=0,'Extra Payment'!$I$4&lt;&gt;"",'Extra Payment'!$I$5="Annually"),'Extra Payment'!$I$4,0)))),"")</f>
        <v>200</v>
      </c>
      <c r="F101" s="19">
        <f>IF(A101&lt;&gt;"",IF(B100+D101&gt;F100,'Extra Payment'!$E$10+'Extra Payment Amortization'!E101,B100+D101),"")</f>
        <v>1500.0732338471273</v>
      </c>
      <c r="G101" s="19">
        <f t="shared" si="9"/>
        <v>58036.09036863688</v>
      </c>
    </row>
    <row r="102" spans="1:7" ht="12.75">
      <c r="A102" s="22">
        <f t="shared" si="6"/>
        <v>91</v>
      </c>
      <c r="B102" s="19">
        <f t="shared" si="5"/>
        <v>84184.33390992314</v>
      </c>
      <c r="C102" s="19">
        <f t="shared" si="7"/>
        <v>845.1654124723118</v>
      </c>
      <c r="D102" s="19">
        <f t="shared" si="8"/>
        <v>454.90782137481557</v>
      </c>
      <c r="E102" s="19">
        <f>IF(A102&lt;&gt;"",IF(AND('Extra Payment'!$I$4&lt;&gt;"",'Extra Payment'!$I$5="Monthly"),'Extra Payment'!$I$4,IF(AND(MOD(A102,3)=0,'Extra Payment'!$I$4&lt;&gt;"",'Extra Payment'!$I$5="Quarterly"),'Extra Payment'!$I$4,IF(AND(MOD(A102,6)=0,'Extra Payment'!$I$4&lt;&gt;"",'Extra Payment'!$I$5="Semi-Annually"),'Extra Payment'!$I$4,IF(AND(MOD(A102,12)=0,'Extra Payment'!$I$4&lt;&gt;"",'Extra Payment'!$I$5="Annually"),'Extra Payment'!$I$4,0)))),"")</f>
        <v>0</v>
      </c>
      <c r="F102" s="19">
        <f>IF(A102&lt;&gt;"",IF(B101+D102&gt;F101,'Extra Payment'!$E$10+'Extra Payment Amortization'!E102,B101+D102),"")</f>
        <v>1300.0732338471273</v>
      </c>
      <c r="G102" s="19">
        <f t="shared" si="9"/>
        <v>58490.99819001169</v>
      </c>
    </row>
    <row r="103" spans="1:7" ht="12.75">
      <c r="A103" s="22">
        <f t="shared" si="6"/>
        <v>92</v>
      </c>
      <c r="B103" s="19">
        <f t="shared" si="5"/>
        <v>83334.6468624941</v>
      </c>
      <c r="C103" s="19">
        <f t="shared" si="7"/>
        <v>849.6870474290386</v>
      </c>
      <c r="D103" s="19">
        <f t="shared" si="8"/>
        <v>450.38618641808876</v>
      </c>
      <c r="E103" s="19">
        <f>IF(A103&lt;&gt;"",IF(AND('Extra Payment'!$I$4&lt;&gt;"",'Extra Payment'!$I$5="Monthly"),'Extra Payment'!$I$4,IF(AND(MOD(A103,3)=0,'Extra Payment'!$I$4&lt;&gt;"",'Extra Payment'!$I$5="Quarterly"),'Extra Payment'!$I$4,IF(AND(MOD(A103,6)=0,'Extra Payment'!$I$4&lt;&gt;"",'Extra Payment'!$I$5="Semi-Annually"),'Extra Payment'!$I$4,IF(AND(MOD(A103,12)=0,'Extra Payment'!$I$4&lt;&gt;"",'Extra Payment'!$I$5="Annually"),'Extra Payment'!$I$4,0)))),"")</f>
        <v>0</v>
      </c>
      <c r="F103" s="19">
        <f>IF(A103&lt;&gt;"",IF(B102+D103&gt;F102,'Extra Payment'!$E$10+'Extra Payment Amortization'!E103,B102+D103),"")</f>
        <v>1300.0732338471273</v>
      </c>
      <c r="G103" s="19">
        <f t="shared" si="9"/>
        <v>58941.38437642978</v>
      </c>
    </row>
    <row r="104" spans="1:7" ht="12.75">
      <c r="A104" s="22">
        <f t="shared" si="6"/>
        <v>93</v>
      </c>
      <c r="B104" s="19">
        <f t="shared" si="5"/>
        <v>82280.41398936132</v>
      </c>
      <c r="C104" s="19">
        <f t="shared" si="7"/>
        <v>1054.2328731327839</v>
      </c>
      <c r="D104" s="19">
        <f t="shared" si="8"/>
        <v>445.84036071434343</v>
      </c>
      <c r="E104" s="19">
        <f>IF(A104&lt;&gt;"",IF(AND('Extra Payment'!$I$4&lt;&gt;"",'Extra Payment'!$I$5="Monthly"),'Extra Payment'!$I$4,IF(AND(MOD(A104,3)=0,'Extra Payment'!$I$4&lt;&gt;"",'Extra Payment'!$I$5="Quarterly"),'Extra Payment'!$I$4,IF(AND(MOD(A104,6)=0,'Extra Payment'!$I$4&lt;&gt;"",'Extra Payment'!$I$5="Semi-Annually"),'Extra Payment'!$I$4,IF(AND(MOD(A104,12)=0,'Extra Payment'!$I$4&lt;&gt;"",'Extra Payment'!$I$5="Annually"),'Extra Payment'!$I$4,0)))),"")</f>
        <v>200</v>
      </c>
      <c r="F104" s="19">
        <f>IF(A104&lt;&gt;"",IF(B103+D104&gt;F103,'Extra Payment'!$E$10+'Extra Payment Amortization'!E104,B103+D104),"")</f>
        <v>1500.0732338471273</v>
      </c>
      <c r="G104" s="19">
        <f t="shared" si="9"/>
        <v>59387.22473714412</v>
      </c>
    </row>
    <row r="105" spans="1:7" ht="12.75">
      <c r="A105" s="22">
        <f t="shared" si="6"/>
        <v>94</v>
      </c>
      <c r="B105" s="19">
        <f t="shared" si="5"/>
        <v>81420.54097035727</v>
      </c>
      <c r="C105" s="19">
        <f t="shared" si="7"/>
        <v>859.8730190040444</v>
      </c>
      <c r="D105" s="19">
        <f t="shared" si="8"/>
        <v>440.20021484308296</v>
      </c>
      <c r="E105" s="19">
        <f>IF(A105&lt;&gt;"",IF(AND('Extra Payment'!$I$4&lt;&gt;"",'Extra Payment'!$I$5="Monthly"),'Extra Payment'!$I$4,IF(AND(MOD(A105,3)=0,'Extra Payment'!$I$4&lt;&gt;"",'Extra Payment'!$I$5="Quarterly"),'Extra Payment'!$I$4,IF(AND(MOD(A105,6)=0,'Extra Payment'!$I$4&lt;&gt;"",'Extra Payment'!$I$5="Semi-Annually"),'Extra Payment'!$I$4,IF(AND(MOD(A105,12)=0,'Extra Payment'!$I$4&lt;&gt;"",'Extra Payment'!$I$5="Annually"),'Extra Payment'!$I$4,0)))),"")</f>
        <v>0</v>
      </c>
      <c r="F105" s="19">
        <f>IF(A105&lt;&gt;"",IF(B104+D105&gt;F104,'Extra Payment'!$E$10+'Extra Payment Amortization'!E105,B104+D105),"")</f>
        <v>1300.0732338471273</v>
      </c>
      <c r="G105" s="19">
        <f t="shared" si="9"/>
        <v>59827.4249519872</v>
      </c>
    </row>
    <row r="106" spans="1:7" ht="12.75">
      <c r="A106" s="22">
        <f t="shared" si="6"/>
        <v>95</v>
      </c>
      <c r="B106" s="19">
        <f t="shared" si="5"/>
        <v>80556.06763070155</v>
      </c>
      <c r="C106" s="19">
        <f t="shared" si="7"/>
        <v>864.473339655716</v>
      </c>
      <c r="D106" s="19">
        <f t="shared" si="8"/>
        <v>435.5998941914113</v>
      </c>
      <c r="E106" s="19">
        <f>IF(A106&lt;&gt;"",IF(AND('Extra Payment'!$I$4&lt;&gt;"",'Extra Payment'!$I$5="Monthly"),'Extra Payment'!$I$4,IF(AND(MOD(A106,3)=0,'Extra Payment'!$I$4&lt;&gt;"",'Extra Payment'!$I$5="Quarterly"),'Extra Payment'!$I$4,IF(AND(MOD(A106,6)=0,'Extra Payment'!$I$4&lt;&gt;"",'Extra Payment'!$I$5="Semi-Annually"),'Extra Payment'!$I$4,IF(AND(MOD(A106,12)=0,'Extra Payment'!$I$4&lt;&gt;"",'Extra Payment'!$I$5="Annually"),'Extra Payment'!$I$4,0)))),"")</f>
        <v>0</v>
      </c>
      <c r="F106" s="19">
        <f>IF(A106&lt;&gt;"",IF(B105+D106&gt;F105,'Extra Payment'!$E$10+'Extra Payment Amortization'!E106,B105+D106),"")</f>
        <v>1300.0732338471273</v>
      </c>
      <c r="G106" s="19">
        <f t="shared" si="9"/>
        <v>60263.02484617861</v>
      </c>
    </row>
    <row r="107" spans="1:7" ht="12.75">
      <c r="A107" s="22">
        <f t="shared" si="6"/>
        <v>96</v>
      </c>
      <c r="B107" s="19">
        <f t="shared" si="5"/>
        <v>79486.96935867867</v>
      </c>
      <c r="C107" s="19">
        <f t="shared" si="7"/>
        <v>1069.098272022874</v>
      </c>
      <c r="D107" s="19">
        <f t="shared" si="8"/>
        <v>430.9749618242533</v>
      </c>
      <c r="E107" s="19">
        <f>IF(A107&lt;&gt;"",IF(AND('Extra Payment'!$I$4&lt;&gt;"",'Extra Payment'!$I$5="Monthly"),'Extra Payment'!$I$4,IF(AND(MOD(A107,3)=0,'Extra Payment'!$I$4&lt;&gt;"",'Extra Payment'!$I$5="Quarterly"),'Extra Payment'!$I$4,IF(AND(MOD(A107,6)=0,'Extra Payment'!$I$4&lt;&gt;"",'Extra Payment'!$I$5="Semi-Annually"),'Extra Payment'!$I$4,IF(AND(MOD(A107,12)=0,'Extra Payment'!$I$4&lt;&gt;"",'Extra Payment'!$I$5="Annually"),'Extra Payment'!$I$4,0)))),"")</f>
        <v>200</v>
      </c>
      <c r="F107" s="19">
        <f>IF(A107&lt;&gt;"",IF(B106+D107&gt;F106,'Extra Payment'!$E$10+'Extra Payment Amortization'!E107,B106+D107),"")</f>
        <v>1500.0732338471273</v>
      </c>
      <c r="G107" s="19">
        <f t="shared" si="9"/>
        <v>60693.99980800287</v>
      </c>
    </row>
    <row r="108" spans="1:7" ht="12.75">
      <c r="A108" s="22">
        <f t="shared" si="6"/>
        <v>97</v>
      </c>
      <c r="B108" s="19">
        <f t="shared" si="5"/>
        <v>78612.15141090048</v>
      </c>
      <c r="C108" s="19">
        <f t="shared" si="7"/>
        <v>874.8179477781964</v>
      </c>
      <c r="D108" s="19">
        <f t="shared" si="8"/>
        <v>425.2552860689309</v>
      </c>
      <c r="E108" s="19">
        <f>IF(A108&lt;&gt;"",IF(AND('Extra Payment'!$I$4&lt;&gt;"",'Extra Payment'!$I$5="Monthly"),'Extra Payment'!$I$4,IF(AND(MOD(A108,3)=0,'Extra Payment'!$I$4&lt;&gt;"",'Extra Payment'!$I$5="Quarterly"),'Extra Payment'!$I$4,IF(AND(MOD(A108,6)=0,'Extra Payment'!$I$4&lt;&gt;"",'Extra Payment'!$I$5="Semi-Annually"),'Extra Payment'!$I$4,IF(AND(MOD(A108,12)=0,'Extra Payment'!$I$4&lt;&gt;"",'Extra Payment'!$I$5="Annually"),'Extra Payment'!$I$4,0)))),"")</f>
        <v>0</v>
      </c>
      <c r="F108" s="19">
        <f>IF(A108&lt;&gt;"",IF(B107+D108&gt;F107,'Extra Payment'!$E$10+'Extra Payment Amortization'!E108,B107+D108),"")</f>
        <v>1300.0732338471273</v>
      </c>
      <c r="G108" s="19">
        <f t="shared" si="9"/>
        <v>61119.2550940718</v>
      </c>
    </row>
    <row r="109" spans="1:7" ht="12.75">
      <c r="A109" s="22">
        <f t="shared" si="6"/>
        <v>98</v>
      </c>
      <c r="B109" s="19">
        <f t="shared" si="5"/>
        <v>77732.65318710166</v>
      </c>
      <c r="C109" s="19">
        <f t="shared" si="7"/>
        <v>879.4982237988097</v>
      </c>
      <c r="D109" s="19">
        <f t="shared" si="8"/>
        <v>420.57501004831755</v>
      </c>
      <c r="E109" s="19">
        <f>IF(A109&lt;&gt;"",IF(AND('Extra Payment'!$I$4&lt;&gt;"",'Extra Payment'!$I$5="Monthly"),'Extra Payment'!$I$4,IF(AND(MOD(A109,3)=0,'Extra Payment'!$I$4&lt;&gt;"",'Extra Payment'!$I$5="Quarterly"),'Extra Payment'!$I$4,IF(AND(MOD(A109,6)=0,'Extra Payment'!$I$4&lt;&gt;"",'Extra Payment'!$I$5="Semi-Annually"),'Extra Payment'!$I$4,IF(AND(MOD(A109,12)=0,'Extra Payment'!$I$4&lt;&gt;"",'Extra Payment'!$I$5="Annually"),'Extra Payment'!$I$4,0)))),"")</f>
        <v>0</v>
      </c>
      <c r="F109" s="19">
        <f>IF(A109&lt;&gt;"",IF(B108+D109&gt;F108,'Extra Payment'!$E$10+'Extra Payment Amortization'!E109,B108+D109),"")</f>
        <v>1300.0732338471273</v>
      </c>
      <c r="G109" s="19">
        <f t="shared" si="9"/>
        <v>61539.83010412012</v>
      </c>
    </row>
    <row r="110" spans="1:7" ht="12.75">
      <c r="A110" s="22">
        <f t="shared" si="6"/>
        <v>99</v>
      </c>
      <c r="B110" s="19">
        <f t="shared" si="5"/>
        <v>76648.44964780554</v>
      </c>
      <c r="C110" s="19">
        <f t="shared" si="7"/>
        <v>1084.2035392961334</v>
      </c>
      <c r="D110" s="19">
        <f t="shared" si="8"/>
        <v>415.86969455099387</v>
      </c>
      <c r="E110" s="19">
        <f>IF(A110&lt;&gt;"",IF(AND('Extra Payment'!$I$4&lt;&gt;"",'Extra Payment'!$I$5="Monthly"),'Extra Payment'!$I$4,IF(AND(MOD(A110,3)=0,'Extra Payment'!$I$4&lt;&gt;"",'Extra Payment'!$I$5="Quarterly"),'Extra Payment'!$I$4,IF(AND(MOD(A110,6)=0,'Extra Payment'!$I$4&lt;&gt;"",'Extra Payment'!$I$5="Semi-Annually"),'Extra Payment'!$I$4,IF(AND(MOD(A110,12)=0,'Extra Payment'!$I$4&lt;&gt;"",'Extra Payment'!$I$5="Annually"),'Extra Payment'!$I$4,0)))),"")</f>
        <v>200</v>
      </c>
      <c r="F110" s="19">
        <f>IF(A110&lt;&gt;"",IF(B109+D110&gt;F109,'Extra Payment'!$E$10+'Extra Payment Amortization'!E110,B109+D110),"")</f>
        <v>1500.0732338471273</v>
      </c>
      <c r="G110" s="19">
        <f t="shared" si="9"/>
        <v>61955.699798671114</v>
      </c>
    </row>
    <row r="111" spans="1:7" ht="12.75">
      <c r="A111" s="22">
        <f t="shared" si="6"/>
        <v>100</v>
      </c>
      <c r="B111" s="19">
        <f t="shared" si="5"/>
        <v>75758.44561957417</v>
      </c>
      <c r="C111" s="19">
        <f t="shared" si="7"/>
        <v>890.0040282313678</v>
      </c>
      <c r="D111" s="19">
        <f t="shared" si="8"/>
        <v>410.0692056157596</v>
      </c>
      <c r="E111" s="19">
        <f>IF(A111&lt;&gt;"",IF(AND('Extra Payment'!$I$4&lt;&gt;"",'Extra Payment'!$I$5="Monthly"),'Extra Payment'!$I$4,IF(AND(MOD(A111,3)=0,'Extra Payment'!$I$4&lt;&gt;"",'Extra Payment'!$I$5="Quarterly"),'Extra Payment'!$I$4,IF(AND(MOD(A111,6)=0,'Extra Payment'!$I$4&lt;&gt;"",'Extra Payment'!$I$5="Semi-Annually"),'Extra Payment'!$I$4,IF(AND(MOD(A111,12)=0,'Extra Payment'!$I$4&lt;&gt;"",'Extra Payment'!$I$5="Annually"),'Extra Payment'!$I$4,0)))),"")</f>
        <v>0</v>
      </c>
      <c r="F111" s="19">
        <f>IF(A111&lt;&gt;"",IF(B110+D111&gt;F110,'Extra Payment'!$E$10+'Extra Payment Amortization'!E111,B110+D111),"")</f>
        <v>1300.0732338471273</v>
      </c>
      <c r="G111" s="19">
        <f t="shared" si="9"/>
        <v>62365.76900428687</v>
      </c>
    </row>
    <row r="112" spans="1:7" ht="12.75">
      <c r="A112" s="22">
        <f t="shared" si="6"/>
        <v>101</v>
      </c>
      <c r="B112" s="19">
        <f t="shared" si="5"/>
        <v>74863.68006979176</v>
      </c>
      <c r="C112" s="19">
        <f t="shared" si="7"/>
        <v>894.7655497824055</v>
      </c>
      <c r="D112" s="19">
        <f t="shared" si="8"/>
        <v>405.30768406472174</v>
      </c>
      <c r="E112" s="19">
        <f>IF(A112&lt;&gt;"",IF(AND('Extra Payment'!$I$4&lt;&gt;"",'Extra Payment'!$I$5="Monthly"),'Extra Payment'!$I$4,IF(AND(MOD(A112,3)=0,'Extra Payment'!$I$4&lt;&gt;"",'Extra Payment'!$I$5="Quarterly"),'Extra Payment'!$I$4,IF(AND(MOD(A112,6)=0,'Extra Payment'!$I$4&lt;&gt;"",'Extra Payment'!$I$5="Semi-Annually"),'Extra Payment'!$I$4,IF(AND(MOD(A112,12)=0,'Extra Payment'!$I$4&lt;&gt;"",'Extra Payment'!$I$5="Annually"),'Extra Payment'!$I$4,0)))),"")</f>
        <v>0</v>
      </c>
      <c r="F112" s="19">
        <f>IF(A112&lt;&gt;"",IF(B111+D112&gt;F111,'Extra Payment'!$E$10+'Extra Payment Amortization'!E112,B111+D112),"")</f>
        <v>1300.0732338471273</v>
      </c>
      <c r="G112" s="19">
        <f t="shared" si="9"/>
        <v>62771.07668835159</v>
      </c>
    </row>
    <row r="113" spans="1:7" ht="12.75">
      <c r="A113" s="22">
        <f t="shared" si="6"/>
        <v>102</v>
      </c>
      <c r="B113" s="19">
        <f t="shared" si="5"/>
        <v>73764.12752431803</v>
      </c>
      <c r="C113" s="19">
        <f t="shared" si="7"/>
        <v>1099.5525454737415</v>
      </c>
      <c r="D113" s="19">
        <f t="shared" si="8"/>
        <v>400.5206883733859</v>
      </c>
      <c r="E113" s="19">
        <f>IF(A113&lt;&gt;"",IF(AND('Extra Payment'!$I$4&lt;&gt;"",'Extra Payment'!$I$5="Monthly"),'Extra Payment'!$I$4,IF(AND(MOD(A113,3)=0,'Extra Payment'!$I$4&lt;&gt;"",'Extra Payment'!$I$5="Quarterly"),'Extra Payment'!$I$4,IF(AND(MOD(A113,6)=0,'Extra Payment'!$I$4&lt;&gt;"",'Extra Payment'!$I$5="Semi-Annually"),'Extra Payment'!$I$4,IF(AND(MOD(A113,12)=0,'Extra Payment'!$I$4&lt;&gt;"",'Extra Payment'!$I$5="Annually"),'Extra Payment'!$I$4,0)))),"")</f>
        <v>200</v>
      </c>
      <c r="F113" s="19">
        <f>IF(A113&lt;&gt;"",IF(B112+D113&gt;F112,'Extra Payment'!$E$10+'Extra Payment Amortization'!E113,B112+D113),"")</f>
        <v>1500.0732338471273</v>
      </c>
      <c r="G113" s="19">
        <f t="shared" si="9"/>
        <v>63171.597376724974</v>
      </c>
    </row>
    <row r="114" spans="1:7" ht="12.75">
      <c r="A114" s="22">
        <f t="shared" si="6"/>
        <v>103</v>
      </c>
      <c r="B114" s="19">
        <f t="shared" si="5"/>
        <v>72858.692372726</v>
      </c>
      <c r="C114" s="19">
        <f t="shared" si="7"/>
        <v>905.4351515920259</v>
      </c>
      <c r="D114" s="19">
        <f t="shared" si="8"/>
        <v>394.6380822551014</v>
      </c>
      <c r="E114" s="19">
        <f>IF(A114&lt;&gt;"",IF(AND('Extra Payment'!$I$4&lt;&gt;"",'Extra Payment'!$I$5="Monthly"),'Extra Payment'!$I$4,IF(AND(MOD(A114,3)=0,'Extra Payment'!$I$4&lt;&gt;"",'Extra Payment'!$I$5="Quarterly"),'Extra Payment'!$I$4,IF(AND(MOD(A114,6)=0,'Extra Payment'!$I$4&lt;&gt;"",'Extra Payment'!$I$5="Semi-Annually"),'Extra Payment'!$I$4,IF(AND(MOD(A114,12)=0,'Extra Payment'!$I$4&lt;&gt;"",'Extra Payment'!$I$5="Annually"),'Extra Payment'!$I$4,0)))),"")</f>
        <v>0</v>
      </c>
      <c r="F114" s="19">
        <f>IF(A114&lt;&gt;"",IF(B113+D114&gt;F113,'Extra Payment'!$E$10+'Extra Payment Amortization'!E114,B113+D114),"")</f>
        <v>1300.0732338471273</v>
      </c>
      <c r="G114" s="19">
        <f t="shared" si="9"/>
        <v>63566.235458980074</v>
      </c>
    </row>
    <row r="115" spans="1:7" ht="12.75">
      <c r="A115" s="22">
        <f t="shared" si="6"/>
        <v>104</v>
      </c>
      <c r="B115" s="19">
        <f t="shared" si="5"/>
        <v>71948.41314307296</v>
      </c>
      <c r="C115" s="19">
        <f t="shared" si="7"/>
        <v>910.2792296530433</v>
      </c>
      <c r="D115" s="19">
        <f t="shared" si="8"/>
        <v>389.79400419408404</v>
      </c>
      <c r="E115" s="19">
        <f>IF(A115&lt;&gt;"",IF(AND('Extra Payment'!$I$4&lt;&gt;"",'Extra Payment'!$I$5="Monthly"),'Extra Payment'!$I$4,IF(AND(MOD(A115,3)=0,'Extra Payment'!$I$4&lt;&gt;"",'Extra Payment'!$I$5="Quarterly"),'Extra Payment'!$I$4,IF(AND(MOD(A115,6)=0,'Extra Payment'!$I$4&lt;&gt;"",'Extra Payment'!$I$5="Semi-Annually"),'Extra Payment'!$I$4,IF(AND(MOD(A115,12)=0,'Extra Payment'!$I$4&lt;&gt;"",'Extra Payment'!$I$5="Annually"),'Extra Payment'!$I$4,0)))),"")</f>
        <v>0</v>
      </c>
      <c r="F115" s="19">
        <f>IF(A115&lt;&gt;"",IF(B114+D115&gt;F114,'Extra Payment'!$E$10+'Extra Payment Amortization'!E115,B114+D115),"")</f>
        <v>1300.0732338471273</v>
      </c>
      <c r="G115" s="19">
        <f t="shared" si="9"/>
        <v>63956.029463174156</v>
      </c>
    </row>
    <row r="116" spans="1:7" ht="12.75">
      <c r="A116" s="22">
        <f t="shared" si="6"/>
        <v>105</v>
      </c>
      <c r="B116" s="19">
        <f t="shared" si="5"/>
        <v>70833.26391954128</v>
      </c>
      <c r="C116" s="19">
        <f t="shared" si="7"/>
        <v>1115.149223531687</v>
      </c>
      <c r="D116" s="19">
        <f t="shared" si="8"/>
        <v>384.9240103154403</v>
      </c>
      <c r="E116" s="19">
        <f>IF(A116&lt;&gt;"",IF(AND('Extra Payment'!$I$4&lt;&gt;"",'Extra Payment'!$I$5="Monthly"),'Extra Payment'!$I$4,IF(AND(MOD(A116,3)=0,'Extra Payment'!$I$4&lt;&gt;"",'Extra Payment'!$I$5="Quarterly"),'Extra Payment'!$I$4,IF(AND(MOD(A116,6)=0,'Extra Payment'!$I$4&lt;&gt;"",'Extra Payment'!$I$5="Semi-Annually"),'Extra Payment'!$I$4,IF(AND(MOD(A116,12)=0,'Extra Payment'!$I$4&lt;&gt;"",'Extra Payment'!$I$5="Annually"),'Extra Payment'!$I$4,0)))),"")</f>
        <v>200</v>
      </c>
      <c r="F116" s="19">
        <f>IF(A116&lt;&gt;"",IF(B115+D116&gt;F115,'Extra Payment'!$E$10+'Extra Payment Amortization'!E116,B115+D116),"")</f>
        <v>1500.0732338471273</v>
      </c>
      <c r="G116" s="19">
        <f t="shared" si="9"/>
        <v>64340.95347348959</v>
      </c>
    </row>
    <row r="117" spans="1:7" ht="12.75">
      <c r="A117" s="22">
        <f t="shared" si="6"/>
        <v>106</v>
      </c>
      <c r="B117" s="19">
        <f t="shared" si="5"/>
        <v>69912.1486476637</v>
      </c>
      <c r="C117" s="19">
        <f t="shared" si="7"/>
        <v>921.1152718775816</v>
      </c>
      <c r="D117" s="19">
        <f t="shared" si="8"/>
        <v>378.9579619695458</v>
      </c>
      <c r="E117" s="19">
        <f>IF(A117&lt;&gt;"",IF(AND('Extra Payment'!$I$4&lt;&gt;"",'Extra Payment'!$I$5="Monthly"),'Extra Payment'!$I$4,IF(AND(MOD(A117,3)=0,'Extra Payment'!$I$4&lt;&gt;"",'Extra Payment'!$I$5="Quarterly"),'Extra Payment'!$I$4,IF(AND(MOD(A117,6)=0,'Extra Payment'!$I$4&lt;&gt;"",'Extra Payment'!$I$5="Semi-Annually"),'Extra Payment'!$I$4,IF(AND(MOD(A117,12)=0,'Extra Payment'!$I$4&lt;&gt;"",'Extra Payment'!$I$5="Annually"),'Extra Payment'!$I$4,0)))),"")</f>
        <v>0</v>
      </c>
      <c r="F117" s="19">
        <f>IF(A117&lt;&gt;"",IF(B116+D117&gt;F116,'Extra Payment'!$E$10+'Extra Payment Amortization'!E117,B116+D117),"")</f>
        <v>1300.0732338471273</v>
      </c>
      <c r="G117" s="19">
        <f t="shared" si="9"/>
        <v>64719.91143545914</v>
      </c>
    </row>
    <row r="118" spans="1:7" ht="12.75">
      <c r="A118" s="22">
        <f t="shared" si="6"/>
        <v>107</v>
      </c>
      <c r="B118" s="19">
        <f t="shared" si="5"/>
        <v>68986.10540908156</v>
      </c>
      <c r="C118" s="19">
        <f t="shared" si="7"/>
        <v>926.0432385821266</v>
      </c>
      <c r="D118" s="19">
        <f t="shared" si="8"/>
        <v>374.0299952650007</v>
      </c>
      <c r="E118" s="19">
        <f>IF(A118&lt;&gt;"",IF(AND('Extra Payment'!$I$4&lt;&gt;"",'Extra Payment'!$I$5="Monthly"),'Extra Payment'!$I$4,IF(AND(MOD(A118,3)=0,'Extra Payment'!$I$4&lt;&gt;"",'Extra Payment'!$I$5="Quarterly"),'Extra Payment'!$I$4,IF(AND(MOD(A118,6)=0,'Extra Payment'!$I$4&lt;&gt;"",'Extra Payment'!$I$5="Semi-Annually"),'Extra Payment'!$I$4,IF(AND(MOD(A118,12)=0,'Extra Payment'!$I$4&lt;&gt;"",'Extra Payment'!$I$5="Annually"),'Extra Payment'!$I$4,0)))),"")</f>
        <v>0</v>
      </c>
      <c r="F118" s="19">
        <f>IF(A118&lt;&gt;"",IF(B117+D118&gt;F117,'Extra Payment'!$E$10+'Extra Payment Amortization'!E118,B117+D118),"")</f>
        <v>1300.0732338471273</v>
      </c>
      <c r="G118" s="19">
        <f t="shared" si="9"/>
        <v>65093.94143072414</v>
      </c>
    </row>
    <row r="119" spans="1:7" ht="12.75">
      <c r="A119" s="22">
        <f t="shared" si="6"/>
        <v>108</v>
      </c>
      <c r="B119" s="19">
        <f t="shared" si="5"/>
        <v>67855.10783917301</v>
      </c>
      <c r="C119" s="19">
        <f t="shared" si="7"/>
        <v>1130.997569908541</v>
      </c>
      <c r="D119" s="19">
        <f t="shared" si="8"/>
        <v>369.07566393858633</v>
      </c>
      <c r="E119" s="19">
        <f>IF(A119&lt;&gt;"",IF(AND('Extra Payment'!$I$4&lt;&gt;"",'Extra Payment'!$I$5="Monthly"),'Extra Payment'!$I$4,IF(AND(MOD(A119,3)=0,'Extra Payment'!$I$4&lt;&gt;"",'Extra Payment'!$I$5="Quarterly"),'Extra Payment'!$I$4,IF(AND(MOD(A119,6)=0,'Extra Payment'!$I$4&lt;&gt;"",'Extra Payment'!$I$5="Semi-Annually"),'Extra Payment'!$I$4,IF(AND(MOD(A119,12)=0,'Extra Payment'!$I$4&lt;&gt;"",'Extra Payment'!$I$5="Annually"),'Extra Payment'!$I$4,0)))),"")</f>
        <v>200</v>
      </c>
      <c r="F119" s="19">
        <f>IF(A119&lt;&gt;"",IF(B118+D119&gt;F118,'Extra Payment'!$E$10+'Extra Payment Amortization'!E119,B118+D119),"")</f>
        <v>1500.0732338471273</v>
      </c>
      <c r="G119" s="19">
        <f t="shared" si="9"/>
        <v>65463.017094662726</v>
      </c>
    </row>
    <row r="120" spans="1:7" ht="12.75">
      <c r="A120" s="22">
        <f t="shared" si="6"/>
        <v>109</v>
      </c>
      <c r="B120" s="19">
        <f t="shared" si="5"/>
        <v>66918.05943226547</v>
      </c>
      <c r="C120" s="19">
        <f t="shared" si="7"/>
        <v>937.0484069075517</v>
      </c>
      <c r="D120" s="19">
        <f t="shared" si="8"/>
        <v>363.0248269395756</v>
      </c>
      <c r="E120" s="19">
        <f>IF(A120&lt;&gt;"",IF(AND('Extra Payment'!$I$4&lt;&gt;"",'Extra Payment'!$I$5="Monthly"),'Extra Payment'!$I$4,IF(AND(MOD(A120,3)=0,'Extra Payment'!$I$4&lt;&gt;"",'Extra Payment'!$I$5="Quarterly"),'Extra Payment'!$I$4,IF(AND(MOD(A120,6)=0,'Extra Payment'!$I$4&lt;&gt;"",'Extra Payment'!$I$5="Semi-Annually"),'Extra Payment'!$I$4,IF(AND(MOD(A120,12)=0,'Extra Payment'!$I$4&lt;&gt;"",'Extra Payment'!$I$5="Annually"),'Extra Payment'!$I$4,0)))),"")</f>
        <v>0</v>
      </c>
      <c r="F120" s="19">
        <f>IF(A120&lt;&gt;"",IF(B119+D120&gt;F119,'Extra Payment'!$E$10+'Extra Payment Amortization'!E120,B119+D120),"")</f>
        <v>1300.0732338471273</v>
      </c>
      <c r="G120" s="19">
        <f t="shared" si="9"/>
        <v>65826.0419216023</v>
      </c>
    </row>
    <row r="121" spans="1:7" ht="12.75">
      <c r="A121" s="22">
        <f t="shared" si="6"/>
        <v>110</v>
      </c>
      <c r="B121" s="19">
        <f t="shared" si="5"/>
        <v>65975.99781638096</v>
      </c>
      <c r="C121" s="19">
        <f t="shared" si="7"/>
        <v>942.0616158845071</v>
      </c>
      <c r="D121" s="19">
        <f t="shared" si="8"/>
        <v>358.0116179626202</v>
      </c>
      <c r="E121" s="19">
        <f>IF(A121&lt;&gt;"",IF(AND('Extra Payment'!$I$4&lt;&gt;"",'Extra Payment'!$I$5="Monthly"),'Extra Payment'!$I$4,IF(AND(MOD(A121,3)=0,'Extra Payment'!$I$4&lt;&gt;"",'Extra Payment'!$I$5="Quarterly"),'Extra Payment'!$I$4,IF(AND(MOD(A121,6)=0,'Extra Payment'!$I$4&lt;&gt;"",'Extra Payment'!$I$5="Semi-Annually"),'Extra Payment'!$I$4,IF(AND(MOD(A121,12)=0,'Extra Payment'!$I$4&lt;&gt;"",'Extra Payment'!$I$5="Annually"),'Extra Payment'!$I$4,0)))),"")</f>
        <v>0</v>
      </c>
      <c r="F121" s="19">
        <f>IF(A121&lt;&gt;"",IF(B120+D121&gt;F120,'Extra Payment'!$E$10+'Extra Payment Amortization'!E121,B120+D121),"")</f>
        <v>1300.0732338471273</v>
      </c>
      <c r="G121" s="19">
        <f t="shared" si="9"/>
        <v>66184.05353956492</v>
      </c>
    </row>
    <row r="122" spans="1:7" ht="12.75">
      <c r="A122" s="22">
        <f t="shared" si="6"/>
        <v>111</v>
      </c>
      <c r="B122" s="19">
        <f t="shared" si="5"/>
        <v>64828.89617085147</v>
      </c>
      <c r="C122" s="19">
        <f t="shared" si="7"/>
        <v>1147.1016455294891</v>
      </c>
      <c r="D122" s="19">
        <f t="shared" si="8"/>
        <v>352.9715883176381</v>
      </c>
      <c r="E122" s="19">
        <f>IF(A122&lt;&gt;"",IF(AND('Extra Payment'!$I$4&lt;&gt;"",'Extra Payment'!$I$5="Monthly"),'Extra Payment'!$I$4,IF(AND(MOD(A122,3)=0,'Extra Payment'!$I$4&lt;&gt;"",'Extra Payment'!$I$5="Quarterly"),'Extra Payment'!$I$4,IF(AND(MOD(A122,6)=0,'Extra Payment'!$I$4&lt;&gt;"",'Extra Payment'!$I$5="Semi-Annually"),'Extra Payment'!$I$4,IF(AND(MOD(A122,12)=0,'Extra Payment'!$I$4&lt;&gt;"",'Extra Payment'!$I$5="Annually"),'Extra Payment'!$I$4,0)))),"")</f>
        <v>200</v>
      </c>
      <c r="F122" s="19">
        <f>IF(A122&lt;&gt;"",IF(B121+D122&gt;F121,'Extra Payment'!$E$10+'Extra Payment Amortization'!E122,B121+D122),"")</f>
        <v>1500.0732338471273</v>
      </c>
      <c r="G122" s="19">
        <f t="shared" si="9"/>
        <v>66537.02512788256</v>
      </c>
    </row>
    <row r="123" spans="1:7" ht="12.75">
      <c r="A123" s="22">
        <f t="shared" si="6"/>
        <v>112</v>
      </c>
      <c r="B123" s="19">
        <f t="shared" si="5"/>
        <v>63875.657531518395</v>
      </c>
      <c r="C123" s="19">
        <f t="shared" si="7"/>
        <v>953.2386393330719</v>
      </c>
      <c r="D123" s="19">
        <f t="shared" si="8"/>
        <v>346.83459451405537</v>
      </c>
      <c r="E123" s="19">
        <f>IF(A123&lt;&gt;"",IF(AND('Extra Payment'!$I$4&lt;&gt;"",'Extra Payment'!$I$5="Monthly"),'Extra Payment'!$I$4,IF(AND(MOD(A123,3)=0,'Extra Payment'!$I$4&lt;&gt;"",'Extra Payment'!$I$5="Quarterly"),'Extra Payment'!$I$4,IF(AND(MOD(A123,6)=0,'Extra Payment'!$I$4&lt;&gt;"",'Extra Payment'!$I$5="Semi-Annually"),'Extra Payment'!$I$4,IF(AND(MOD(A123,12)=0,'Extra Payment'!$I$4&lt;&gt;"",'Extra Payment'!$I$5="Annually"),'Extra Payment'!$I$4,0)))),"")</f>
        <v>0</v>
      </c>
      <c r="F123" s="19">
        <f>IF(A123&lt;&gt;"",IF(B122+D123&gt;F122,'Extra Payment'!$E$10+'Extra Payment Amortization'!E123,B122+D123),"")</f>
        <v>1300.0732338471273</v>
      </c>
      <c r="G123" s="19">
        <f t="shared" si="9"/>
        <v>66883.85972239662</v>
      </c>
    </row>
    <row r="124" spans="1:7" ht="12.75">
      <c r="A124" s="22">
        <f t="shared" si="6"/>
        <v>113</v>
      </c>
      <c r="B124" s="19">
        <f t="shared" si="5"/>
        <v>62917.31906546489</v>
      </c>
      <c r="C124" s="19">
        <f t="shared" si="7"/>
        <v>958.3384660535039</v>
      </c>
      <c r="D124" s="19">
        <f t="shared" si="8"/>
        <v>341.7347677936234</v>
      </c>
      <c r="E124" s="19">
        <f>IF(A124&lt;&gt;"",IF(AND('Extra Payment'!$I$4&lt;&gt;"",'Extra Payment'!$I$5="Monthly"),'Extra Payment'!$I$4,IF(AND(MOD(A124,3)=0,'Extra Payment'!$I$4&lt;&gt;"",'Extra Payment'!$I$5="Quarterly"),'Extra Payment'!$I$4,IF(AND(MOD(A124,6)=0,'Extra Payment'!$I$4&lt;&gt;"",'Extra Payment'!$I$5="Semi-Annually"),'Extra Payment'!$I$4,IF(AND(MOD(A124,12)=0,'Extra Payment'!$I$4&lt;&gt;"",'Extra Payment'!$I$5="Annually"),'Extra Payment'!$I$4,0)))),"")</f>
        <v>0</v>
      </c>
      <c r="F124" s="19">
        <f>IF(A124&lt;&gt;"",IF(B123+D124&gt;F123,'Extra Payment'!$E$10+'Extra Payment Amortization'!E124,B123+D124),"")</f>
        <v>1300.0732338471273</v>
      </c>
      <c r="G124" s="19">
        <f t="shared" si="9"/>
        <v>67225.59449019024</v>
      </c>
    </row>
    <row r="125" spans="1:7" ht="12.75">
      <c r="A125" s="22">
        <f t="shared" si="6"/>
        <v>114</v>
      </c>
      <c r="B125" s="19">
        <f t="shared" si="5"/>
        <v>61753.853488618006</v>
      </c>
      <c r="C125" s="19">
        <f t="shared" si="7"/>
        <v>1163.4655768468901</v>
      </c>
      <c r="D125" s="19">
        <f t="shared" si="8"/>
        <v>336.6076570002371</v>
      </c>
      <c r="E125" s="19">
        <f>IF(A125&lt;&gt;"",IF(AND('Extra Payment'!$I$4&lt;&gt;"",'Extra Payment'!$I$5="Monthly"),'Extra Payment'!$I$4,IF(AND(MOD(A125,3)=0,'Extra Payment'!$I$4&lt;&gt;"",'Extra Payment'!$I$5="Quarterly"),'Extra Payment'!$I$4,IF(AND(MOD(A125,6)=0,'Extra Payment'!$I$4&lt;&gt;"",'Extra Payment'!$I$5="Semi-Annually"),'Extra Payment'!$I$4,IF(AND(MOD(A125,12)=0,'Extra Payment'!$I$4&lt;&gt;"",'Extra Payment'!$I$5="Annually"),'Extra Payment'!$I$4,0)))),"")</f>
        <v>200</v>
      </c>
      <c r="F125" s="19">
        <f>IF(A125&lt;&gt;"",IF(B124+D125&gt;F124,'Extra Payment'!$E$10+'Extra Payment Amortization'!E125,B124+D125),"")</f>
        <v>1500.0732338471273</v>
      </c>
      <c r="G125" s="19">
        <f t="shared" si="9"/>
        <v>67562.20214719047</v>
      </c>
    </row>
    <row r="126" spans="1:7" ht="12.75">
      <c r="A126" s="22">
        <f t="shared" si="6"/>
        <v>115</v>
      </c>
      <c r="B126" s="19">
        <f t="shared" si="5"/>
        <v>60784.163370934984</v>
      </c>
      <c r="C126" s="19">
        <f t="shared" si="7"/>
        <v>969.6901176830211</v>
      </c>
      <c r="D126" s="19">
        <f t="shared" si="8"/>
        <v>330.3831161641063</v>
      </c>
      <c r="E126" s="19">
        <f>IF(A126&lt;&gt;"",IF(AND('Extra Payment'!$I$4&lt;&gt;"",'Extra Payment'!$I$5="Monthly"),'Extra Payment'!$I$4,IF(AND(MOD(A126,3)=0,'Extra Payment'!$I$4&lt;&gt;"",'Extra Payment'!$I$5="Quarterly"),'Extra Payment'!$I$4,IF(AND(MOD(A126,6)=0,'Extra Payment'!$I$4&lt;&gt;"",'Extra Payment'!$I$5="Semi-Annually"),'Extra Payment'!$I$4,IF(AND(MOD(A126,12)=0,'Extra Payment'!$I$4&lt;&gt;"",'Extra Payment'!$I$5="Annually"),'Extra Payment'!$I$4,0)))),"")</f>
        <v>0</v>
      </c>
      <c r="F126" s="19">
        <f>IF(A126&lt;&gt;"",IF(B125+D126&gt;F125,'Extra Payment'!$E$10+'Extra Payment Amortization'!E126,B125+D126),"")</f>
        <v>1300.0732338471273</v>
      </c>
      <c r="G126" s="19">
        <f t="shared" si="9"/>
        <v>67892.58526335457</v>
      </c>
    </row>
    <row r="127" spans="1:7" ht="12.75">
      <c r="A127" s="22">
        <f t="shared" si="6"/>
        <v>116</v>
      </c>
      <c r="B127" s="19">
        <f t="shared" si="5"/>
        <v>59809.28541112236</v>
      </c>
      <c r="C127" s="19">
        <f t="shared" si="7"/>
        <v>974.8779598126252</v>
      </c>
      <c r="D127" s="19">
        <f t="shared" si="8"/>
        <v>325.1952740345021</v>
      </c>
      <c r="E127" s="19">
        <f>IF(A127&lt;&gt;"",IF(AND('Extra Payment'!$I$4&lt;&gt;"",'Extra Payment'!$I$5="Monthly"),'Extra Payment'!$I$4,IF(AND(MOD(A127,3)=0,'Extra Payment'!$I$4&lt;&gt;"",'Extra Payment'!$I$5="Quarterly"),'Extra Payment'!$I$4,IF(AND(MOD(A127,6)=0,'Extra Payment'!$I$4&lt;&gt;"",'Extra Payment'!$I$5="Semi-Annually"),'Extra Payment'!$I$4,IF(AND(MOD(A127,12)=0,'Extra Payment'!$I$4&lt;&gt;"",'Extra Payment'!$I$5="Annually"),'Extra Payment'!$I$4,0)))),"")</f>
        <v>0</v>
      </c>
      <c r="F127" s="19">
        <f>IF(A127&lt;&gt;"",IF(B126+D127&gt;F126,'Extra Payment'!$E$10+'Extra Payment Amortization'!E127,B126+D127),"")</f>
        <v>1300.0732338471273</v>
      </c>
      <c r="G127" s="19">
        <f t="shared" si="9"/>
        <v>68217.78053738907</v>
      </c>
    </row>
    <row r="128" spans="1:7" ht="12.75">
      <c r="A128" s="22">
        <f t="shared" si="6"/>
        <v>117</v>
      </c>
      <c r="B128" s="19">
        <f t="shared" si="5"/>
        <v>58629.19185422474</v>
      </c>
      <c r="C128" s="19">
        <f t="shared" si="7"/>
        <v>1180.0935568976226</v>
      </c>
      <c r="D128" s="19">
        <f t="shared" si="8"/>
        <v>319.9796769495046</v>
      </c>
      <c r="E128" s="19">
        <f>IF(A128&lt;&gt;"",IF(AND('Extra Payment'!$I$4&lt;&gt;"",'Extra Payment'!$I$5="Monthly"),'Extra Payment'!$I$4,IF(AND(MOD(A128,3)=0,'Extra Payment'!$I$4&lt;&gt;"",'Extra Payment'!$I$5="Quarterly"),'Extra Payment'!$I$4,IF(AND(MOD(A128,6)=0,'Extra Payment'!$I$4&lt;&gt;"",'Extra Payment'!$I$5="Semi-Annually"),'Extra Payment'!$I$4,IF(AND(MOD(A128,12)=0,'Extra Payment'!$I$4&lt;&gt;"",'Extra Payment'!$I$5="Annually"),'Extra Payment'!$I$4,0)))),"")</f>
        <v>200</v>
      </c>
      <c r="F128" s="19">
        <f>IF(A128&lt;&gt;"",IF(B127+D128&gt;F127,'Extra Payment'!$E$10+'Extra Payment Amortization'!E128,B127+D128),"")</f>
        <v>1500.0732338471273</v>
      </c>
      <c r="G128" s="19">
        <f t="shared" si="9"/>
        <v>68537.76021433857</v>
      </c>
    </row>
    <row r="129" spans="1:7" ht="12.75">
      <c r="A129" s="22">
        <f t="shared" si="6"/>
        <v>118</v>
      </c>
      <c r="B129" s="19">
        <f t="shared" si="5"/>
        <v>57642.784796797714</v>
      </c>
      <c r="C129" s="19">
        <f t="shared" si="7"/>
        <v>986.4070574270249</v>
      </c>
      <c r="D129" s="19">
        <f t="shared" si="8"/>
        <v>313.6661764201023</v>
      </c>
      <c r="E129" s="19">
        <f>IF(A129&lt;&gt;"",IF(AND('Extra Payment'!$I$4&lt;&gt;"",'Extra Payment'!$I$5="Monthly"),'Extra Payment'!$I$4,IF(AND(MOD(A129,3)=0,'Extra Payment'!$I$4&lt;&gt;"",'Extra Payment'!$I$5="Quarterly"),'Extra Payment'!$I$4,IF(AND(MOD(A129,6)=0,'Extra Payment'!$I$4&lt;&gt;"",'Extra Payment'!$I$5="Semi-Annually"),'Extra Payment'!$I$4,IF(AND(MOD(A129,12)=0,'Extra Payment'!$I$4&lt;&gt;"",'Extra Payment'!$I$5="Annually"),'Extra Payment'!$I$4,0)))),"")</f>
        <v>0</v>
      </c>
      <c r="F129" s="19">
        <f>IF(A129&lt;&gt;"",IF(B128+D129&gt;F128,'Extra Payment'!$E$10+'Extra Payment Amortization'!E129,B128+D129),"")</f>
        <v>1300.0732338471273</v>
      </c>
      <c r="G129" s="19">
        <f t="shared" si="9"/>
        <v>68851.42639075867</v>
      </c>
    </row>
    <row r="130" spans="1:7" ht="12.75">
      <c r="A130" s="22">
        <f t="shared" si="6"/>
        <v>119</v>
      </c>
      <c r="B130" s="19">
        <f t="shared" si="5"/>
        <v>56651.10046161345</v>
      </c>
      <c r="C130" s="19">
        <f t="shared" si="7"/>
        <v>991.6843351842596</v>
      </c>
      <c r="D130" s="19">
        <f t="shared" si="8"/>
        <v>308.38889866286775</v>
      </c>
      <c r="E130" s="19">
        <f>IF(A130&lt;&gt;"",IF(AND('Extra Payment'!$I$4&lt;&gt;"",'Extra Payment'!$I$5="Monthly"),'Extra Payment'!$I$4,IF(AND(MOD(A130,3)=0,'Extra Payment'!$I$4&lt;&gt;"",'Extra Payment'!$I$5="Quarterly"),'Extra Payment'!$I$4,IF(AND(MOD(A130,6)=0,'Extra Payment'!$I$4&lt;&gt;"",'Extra Payment'!$I$5="Semi-Annually"),'Extra Payment'!$I$4,IF(AND(MOD(A130,12)=0,'Extra Payment'!$I$4&lt;&gt;"",'Extra Payment'!$I$5="Annually"),'Extra Payment'!$I$4,0)))),"")</f>
        <v>0</v>
      </c>
      <c r="F130" s="19">
        <f>IF(A130&lt;&gt;"",IF(B129+D130&gt;F129,'Extra Payment'!$E$10+'Extra Payment Amortization'!E130,B129+D130),"")</f>
        <v>1300.0732338471273</v>
      </c>
      <c r="G130" s="19">
        <f t="shared" si="9"/>
        <v>69159.81528942155</v>
      </c>
    </row>
    <row r="131" spans="1:7" ht="12.75">
      <c r="A131" s="22">
        <f t="shared" si="6"/>
        <v>120</v>
      </c>
      <c r="B131" s="19">
        <f t="shared" si="5"/>
        <v>55454.11061523596</v>
      </c>
      <c r="C131" s="19">
        <f t="shared" si="7"/>
        <v>1196.9898463774953</v>
      </c>
      <c r="D131" s="19">
        <f t="shared" si="8"/>
        <v>303.08338746963193</v>
      </c>
      <c r="E131" s="19">
        <f>IF(A131&lt;&gt;"",IF(AND('Extra Payment'!$I$4&lt;&gt;"",'Extra Payment'!$I$5="Monthly"),'Extra Payment'!$I$4,IF(AND(MOD(A131,3)=0,'Extra Payment'!$I$4&lt;&gt;"",'Extra Payment'!$I$5="Quarterly"),'Extra Payment'!$I$4,IF(AND(MOD(A131,6)=0,'Extra Payment'!$I$4&lt;&gt;"",'Extra Payment'!$I$5="Semi-Annually"),'Extra Payment'!$I$4,IF(AND(MOD(A131,12)=0,'Extra Payment'!$I$4&lt;&gt;"",'Extra Payment'!$I$5="Annually"),'Extra Payment'!$I$4,0)))),"")</f>
        <v>200</v>
      </c>
      <c r="F131" s="19">
        <f>IF(A131&lt;&gt;"",IF(B130+D131&gt;F130,'Extra Payment'!$E$10+'Extra Payment Amortization'!E131,B130+D131),"")</f>
        <v>1500.0732338471273</v>
      </c>
      <c r="G131" s="19">
        <f t="shared" si="9"/>
        <v>69462.89867689117</v>
      </c>
    </row>
    <row r="132" spans="1:7" ht="12.75">
      <c r="A132" s="22">
        <f t="shared" si="6"/>
        <v>121</v>
      </c>
      <c r="B132" s="19">
        <f t="shared" si="5"/>
        <v>54450.71687318034</v>
      </c>
      <c r="C132" s="19">
        <f t="shared" si="7"/>
        <v>1003.3937420556149</v>
      </c>
      <c r="D132" s="19">
        <f t="shared" si="8"/>
        <v>296.67949179151236</v>
      </c>
      <c r="E132" s="19">
        <f>IF(A132&lt;&gt;"",IF(AND('Extra Payment'!$I$4&lt;&gt;"",'Extra Payment'!$I$5="Monthly"),'Extra Payment'!$I$4,IF(AND(MOD(A132,3)=0,'Extra Payment'!$I$4&lt;&gt;"",'Extra Payment'!$I$5="Quarterly"),'Extra Payment'!$I$4,IF(AND(MOD(A132,6)=0,'Extra Payment'!$I$4&lt;&gt;"",'Extra Payment'!$I$5="Semi-Annually"),'Extra Payment'!$I$4,IF(AND(MOD(A132,12)=0,'Extra Payment'!$I$4&lt;&gt;"",'Extra Payment'!$I$5="Annually"),'Extra Payment'!$I$4,0)))),"")</f>
        <v>0</v>
      </c>
      <c r="F132" s="19">
        <f>IF(A132&lt;&gt;"",IF(B131+D132&gt;F131,'Extra Payment'!$E$10+'Extra Payment Amortization'!E132,B131+D132),"")</f>
        <v>1300.0732338471273</v>
      </c>
      <c r="G132" s="19">
        <f t="shared" si="9"/>
        <v>69759.57816868268</v>
      </c>
    </row>
    <row r="133" spans="1:7" ht="12.75">
      <c r="A133" s="22">
        <f t="shared" si="6"/>
        <v>122</v>
      </c>
      <c r="B133" s="19">
        <f t="shared" si="5"/>
        <v>53441.95497460473</v>
      </c>
      <c r="C133" s="19">
        <f t="shared" si="7"/>
        <v>1008.7618985756126</v>
      </c>
      <c r="D133" s="19">
        <f t="shared" si="8"/>
        <v>291.3113352715148</v>
      </c>
      <c r="E133" s="19">
        <f>IF(A133&lt;&gt;"",IF(AND('Extra Payment'!$I$4&lt;&gt;"",'Extra Payment'!$I$5="Monthly"),'Extra Payment'!$I$4,IF(AND(MOD(A133,3)=0,'Extra Payment'!$I$4&lt;&gt;"",'Extra Payment'!$I$5="Quarterly"),'Extra Payment'!$I$4,IF(AND(MOD(A133,6)=0,'Extra Payment'!$I$4&lt;&gt;"",'Extra Payment'!$I$5="Semi-Annually"),'Extra Payment'!$I$4,IF(AND(MOD(A133,12)=0,'Extra Payment'!$I$4&lt;&gt;"",'Extra Payment'!$I$5="Annually"),'Extra Payment'!$I$4,0)))),"")</f>
        <v>0</v>
      </c>
      <c r="F133" s="19">
        <f>IF(A133&lt;&gt;"",IF(B132+D133&gt;F132,'Extra Payment'!$E$10+'Extra Payment Amortization'!E133,B132+D133),"")</f>
        <v>1300.0732338471273</v>
      </c>
      <c r="G133" s="19">
        <f t="shared" si="9"/>
        <v>70050.8895039542</v>
      </c>
    </row>
    <row r="134" spans="1:7" ht="12.75">
      <c r="A134" s="22">
        <f t="shared" si="6"/>
        <v>123</v>
      </c>
      <c r="B134" s="19">
        <f t="shared" si="5"/>
        <v>52227.79619987174</v>
      </c>
      <c r="C134" s="19">
        <f t="shared" si="7"/>
        <v>1214.158774732992</v>
      </c>
      <c r="D134" s="19">
        <f t="shared" si="8"/>
        <v>285.91445911413524</v>
      </c>
      <c r="E134" s="19">
        <f>IF(A134&lt;&gt;"",IF(AND('Extra Payment'!$I$4&lt;&gt;"",'Extra Payment'!$I$5="Monthly"),'Extra Payment'!$I$4,IF(AND(MOD(A134,3)=0,'Extra Payment'!$I$4&lt;&gt;"",'Extra Payment'!$I$5="Quarterly"),'Extra Payment'!$I$4,IF(AND(MOD(A134,6)=0,'Extra Payment'!$I$4&lt;&gt;"",'Extra Payment'!$I$5="Semi-Annually"),'Extra Payment'!$I$4,IF(AND(MOD(A134,12)=0,'Extra Payment'!$I$4&lt;&gt;"",'Extra Payment'!$I$5="Annually"),'Extra Payment'!$I$4,0)))),"")</f>
        <v>200</v>
      </c>
      <c r="F134" s="19">
        <f>IF(A134&lt;&gt;"",IF(B133+D134&gt;F133,'Extra Payment'!$E$10+'Extra Payment Amortization'!E134,B133+D134),"")</f>
        <v>1500.0732338471273</v>
      </c>
      <c r="G134" s="19">
        <f t="shared" si="9"/>
        <v>70336.80396306833</v>
      </c>
    </row>
    <row r="135" spans="1:7" ht="12.75">
      <c r="A135" s="22">
        <f t="shared" si="6"/>
        <v>124</v>
      </c>
      <c r="B135" s="19">
        <f t="shared" si="5"/>
        <v>51207.14167569392</v>
      </c>
      <c r="C135" s="19">
        <f t="shared" si="7"/>
        <v>1020.6545241778135</v>
      </c>
      <c r="D135" s="19">
        <f t="shared" si="8"/>
        <v>279.4187096693137</v>
      </c>
      <c r="E135" s="19">
        <f>IF(A135&lt;&gt;"",IF(AND('Extra Payment'!$I$4&lt;&gt;"",'Extra Payment'!$I$5="Monthly"),'Extra Payment'!$I$4,IF(AND(MOD(A135,3)=0,'Extra Payment'!$I$4&lt;&gt;"",'Extra Payment'!$I$5="Quarterly"),'Extra Payment'!$I$4,IF(AND(MOD(A135,6)=0,'Extra Payment'!$I$4&lt;&gt;"",'Extra Payment'!$I$5="Semi-Annually"),'Extra Payment'!$I$4,IF(AND(MOD(A135,12)=0,'Extra Payment'!$I$4&lt;&gt;"",'Extra Payment'!$I$5="Annually"),'Extra Payment'!$I$4,0)))),"")</f>
        <v>0</v>
      </c>
      <c r="F135" s="19">
        <f>IF(A135&lt;&gt;"",IF(B134+D135&gt;F134,'Extra Payment'!$E$10+'Extra Payment Amortization'!E135,B134+D135),"")</f>
        <v>1300.0732338471273</v>
      </c>
      <c r="G135" s="19">
        <f t="shared" si="9"/>
        <v>70616.22267273765</v>
      </c>
    </row>
    <row r="136" spans="1:7" ht="12.75">
      <c r="A136" s="22">
        <f t="shared" si="6"/>
        <v>125</v>
      </c>
      <c r="B136" s="19">
        <f t="shared" si="5"/>
        <v>50181.026649811756</v>
      </c>
      <c r="C136" s="19">
        <f t="shared" si="7"/>
        <v>1026.115025882165</v>
      </c>
      <c r="D136" s="19">
        <f t="shared" si="8"/>
        <v>273.95820796496247</v>
      </c>
      <c r="E136" s="19">
        <f>IF(A136&lt;&gt;"",IF(AND('Extra Payment'!$I$4&lt;&gt;"",'Extra Payment'!$I$5="Monthly"),'Extra Payment'!$I$4,IF(AND(MOD(A136,3)=0,'Extra Payment'!$I$4&lt;&gt;"",'Extra Payment'!$I$5="Quarterly"),'Extra Payment'!$I$4,IF(AND(MOD(A136,6)=0,'Extra Payment'!$I$4&lt;&gt;"",'Extra Payment'!$I$5="Semi-Annually"),'Extra Payment'!$I$4,IF(AND(MOD(A136,12)=0,'Extra Payment'!$I$4&lt;&gt;"",'Extra Payment'!$I$5="Annually"),'Extra Payment'!$I$4,0)))),"")</f>
        <v>0</v>
      </c>
      <c r="F136" s="19">
        <f>IF(A136&lt;&gt;"",IF(B135+D136&gt;F135,'Extra Payment'!$E$10+'Extra Payment Amortization'!E136,B135+D136),"")</f>
        <v>1300.0732338471273</v>
      </c>
      <c r="G136" s="19">
        <f t="shared" si="9"/>
        <v>70890.18088070261</v>
      </c>
    </row>
    <row r="137" spans="1:7" ht="12.75">
      <c r="A137" s="22">
        <f t="shared" si="6"/>
        <v>126</v>
      </c>
      <c r="B137" s="19">
        <f t="shared" si="5"/>
        <v>48949.421908541124</v>
      </c>
      <c r="C137" s="19">
        <f t="shared" si="7"/>
        <v>1231.6047412706343</v>
      </c>
      <c r="D137" s="19">
        <f t="shared" si="8"/>
        <v>268.46849257649285</v>
      </c>
      <c r="E137" s="19">
        <f>IF(A137&lt;&gt;"",IF(AND('Extra Payment'!$I$4&lt;&gt;"",'Extra Payment'!$I$5="Monthly"),'Extra Payment'!$I$4,IF(AND(MOD(A137,3)=0,'Extra Payment'!$I$4&lt;&gt;"",'Extra Payment'!$I$5="Quarterly"),'Extra Payment'!$I$4,IF(AND(MOD(A137,6)=0,'Extra Payment'!$I$4&lt;&gt;"",'Extra Payment'!$I$5="Semi-Annually"),'Extra Payment'!$I$4,IF(AND(MOD(A137,12)=0,'Extra Payment'!$I$4&lt;&gt;"",'Extra Payment'!$I$5="Annually"),'Extra Payment'!$I$4,0)))),"")</f>
        <v>200</v>
      </c>
      <c r="F137" s="19">
        <f>IF(A137&lt;&gt;"",IF(B136+D137&gt;F136,'Extra Payment'!$E$10+'Extra Payment Amortization'!E137,B136+D137),"")</f>
        <v>1500.0732338471273</v>
      </c>
      <c r="G137" s="19">
        <f t="shared" si="9"/>
        <v>71158.6493732791</v>
      </c>
    </row>
    <row r="138" spans="1:7" ht="12.75">
      <c r="A138" s="22">
        <f t="shared" si="6"/>
        <v>127</v>
      </c>
      <c r="B138" s="19">
        <f t="shared" si="5"/>
        <v>47911.228081904694</v>
      </c>
      <c r="C138" s="19">
        <f t="shared" si="7"/>
        <v>1038.1938266364323</v>
      </c>
      <c r="D138" s="19">
        <f t="shared" si="8"/>
        <v>261.879407210695</v>
      </c>
      <c r="E138" s="19">
        <f>IF(A138&lt;&gt;"",IF(AND('Extra Payment'!$I$4&lt;&gt;"",'Extra Payment'!$I$5="Monthly"),'Extra Payment'!$I$4,IF(AND(MOD(A138,3)=0,'Extra Payment'!$I$4&lt;&gt;"",'Extra Payment'!$I$5="Quarterly"),'Extra Payment'!$I$4,IF(AND(MOD(A138,6)=0,'Extra Payment'!$I$4&lt;&gt;"",'Extra Payment'!$I$5="Semi-Annually"),'Extra Payment'!$I$4,IF(AND(MOD(A138,12)=0,'Extra Payment'!$I$4&lt;&gt;"",'Extra Payment'!$I$5="Annually"),'Extra Payment'!$I$4,0)))),"")</f>
        <v>0</v>
      </c>
      <c r="F138" s="19">
        <f>IF(A138&lt;&gt;"",IF(B137+D138&gt;F137,'Extra Payment'!$E$10+'Extra Payment Amortization'!E138,B137+D138),"")</f>
        <v>1300.0732338471273</v>
      </c>
      <c r="G138" s="19">
        <f t="shared" si="9"/>
        <v>71420.5287804898</v>
      </c>
    </row>
    <row r="139" spans="1:7" ht="12.75">
      <c r="A139" s="22">
        <f t="shared" si="6"/>
        <v>128</v>
      </c>
      <c r="B139" s="19">
        <f t="shared" si="5"/>
        <v>46867.47991829576</v>
      </c>
      <c r="C139" s="19">
        <f t="shared" si="7"/>
        <v>1043.7481636089371</v>
      </c>
      <c r="D139" s="19">
        <f t="shared" si="8"/>
        <v>256.3250702381901</v>
      </c>
      <c r="E139" s="19">
        <f>IF(A139&lt;&gt;"",IF(AND('Extra Payment'!$I$4&lt;&gt;"",'Extra Payment'!$I$5="Monthly"),'Extra Payment'!$I$4,IF(AND(MOD(A139,3)=0,'Extra Payment'!$I$4&lt;&gt;"",'Extra Payment'!$I$5="Quarterly"),'Extra Payment'!$I$4,IF(AND(MOD(A139,6)=0,'Extra Payment'!$I$4&lt;&gt;"",'Extra Payment'!$I$5="Semi-Annually"),'Extra Payment'!$I$4,IF(AND(MOD(A139,12)=0,'Extra Payment'!$I$4&lt;&gt;"",'Extra Payment'!$I$5="Annually"),'Extra Payment'!$I$4,0)))),"")</f>
        <v>0</v>
      </c>
      <c r="F139" s="19">
        <f>IF(A139&lt;&gt;"",IF(B138+D139&gt;F138,'Extra Payment'!$E$10+'Extra Payment Amortization'!E139,B138+D139),"")</f>
        <v>1300.0732338471273</v>
      </c>
      <c r="G139" s="19">
        <f t="shared" si="9"/>
        <v>71676.85385072799</v>
      </c>
    </row>
    <row r="140" spans="1:7" ht="12.75">
      <c r="A140" s="22">
        <f t="shared" si="6"/>
        <v>129</v>
      </c>
      <c r="B140" s="19">
        <f t="shared" si="5"/>
        <v>45618.14770201151</v>
      </c>
      <c r="C140" s="19">
        <f t="shared" si="7"/>
        <v>1249.332216284245</v>
      </c>
      <c r="D140" s="19">
        <f t="shared" si="8"/>
        <v>250.74101756288226</v>
      </c>
      <c r="E140" s="19">
        <f>IF(A140&lt;&gt;"",IF(AND('Extra Payment'!$I$4&lt;&gt;"",'Extra Payment'!$I$5="Monthly"),'Extra Payment'!$I$4,IF(AND(MOD(A140,3)=0,'Extra Payment'!$I$4&lt;&gt;"",'Extra Payment'!$I$5="Quarterly"),'Extra Payment'!$I$4,IF(AND(MOD(A140,6)=0,'Extra Payment'!$I$4&lt;&gt;"",'Extra Payment'!$I$5="Semi-Annually"),'Extra Payment'!$I$4,IF(AND(MOD(A140,12)=0,'Extra Payment'!$I$4&lt;&gt;"",'Extra Payment'!$I$5="Annually"),'Extra Payment'!$I$4,0)))),"")</f>
        <v>200</v>
      </c>
      <c r="F140" s="19">
        <f>IF(A140&lt;&gt;"",IF(B139+D140&gt;F139,'Extra Payment'!$E$10+'Extra Payment Amortization'!E140,B139+D140),"")</f>
        <v>1500.0732338471273</v>
      </c>
      <c r="G140" s="19">
        <f t="shared" si="9"/>
        <v>71927.59486829086</v>
      </c>
    </row>
    <row r="141" spans="1:7" ht="12.75">
      <c r="A141" s="22">
        <f t="shared" si="6"/>
        <v>130</v>
      </c>
      <c r="B141" s="19">
        <f aca="true" t="shared" si="10" ref="B141:B168">IF(B140&lt;&gt;"",IF(B140&lt;&gt;0,IF(B140+D140&gt;F140,B140-C141,0),""),"")</f>
        <v>44562.13155837014</v>
      </c>
      <c r="C141" s="19">
        <f t="shared" si="7"/>
        <v>1056.0161436413657</v>
      </c>
      <c r="D141" s="19">
        <f t="shared" si="8"/>
        <v>244.05709020576157</v>
      </c>
      <c r="E141" s="19">
        <f>IF(A141&lt;&gt;"",IF(AND('Extra Payment'!$I$4&lt;&gt;"",'Extra Payment'!$I$5="Monthly"),'Extra Payment'!$I$4,IF(AND(MOD(A141,3)=0,'Extra Payment'!$I$4&lt;&gt;"",'Extra Payment'!$I$5="Quarterly"),'Extra Payment'!$I$4,IF(AND(MOD(A141,6)=0,'Extra Payment'!$I$4&lt;&gt;"",'Extra Payment'!$I$5="Semi-Annually"),'Extra Payment'!$I$4,IF(AND(MOD(A141,12)=0,'Extra Payment'!$I$4&lt;&gt;"",'Extra Payment'!$I$5="Annually"),'Extra Payment'!$I$4,0)))),"")</f>
        <v>0</v>
      </c>
      <c r="F141" s="19">
        <f>IF(A141&lt;&gt;"",IF(B140+D141&gt;F140,'Extra Payment'!$E$10+'Extra Payment Amortization'!E141,B140+D141),"")</f>
        <v>1300.0732338471273</v>
      </c>
      <c r="G141" s="19">
        <f t="shared" si="9"/>
        <v>72171.65195849663</v>
      </c>
    </row>
    <row r="142" spans="1:7" ht="12.75">
      <c r="A142" s="22">
        <f aca="true" t="shared" si="11" ref="A142:A191">IF(A141="","",IF(B140+D140&lt;F140,"",A141+1))</f>
        <v>131</v>
      </c>
      <c r="B142" s="19">
        <f t="shared" si="10"/>
        <v>43500.465728360294</v>
      </c>
      <c r="C142" s="19">
        <f aca="true" t="shared" si="12" ref="C142:C205">IF(A142&lt;&gt;"",F142-D142,"")</f>
        <v>1061.665830009847</v>
      </c>
      <c r="D142" s="19">
        <f aca="true" t="shared" si="13" ref="D142:D205">IF(A142&lt;&gt;"",B141*$D$5/12,"")</f>
        <v>238.40740383728027</v>
      </c>
      <c r="E142" s="19">
        <f>IF(A142&lt;&gt;"",IF(AND('Extra Payment'!$I$4&lt;&gt;"",'Extra Payment'!$I$5="Monthly"),'Extra Payment'!$I$4,IF(AND(MOD(A142,3)=0,'Extra Payment'!$I$4&lt;&gt;"",'Extra Payment'!$I$5="Quarterly"),'Extra Payment'!$I$4,IF(AND(MOD(A142,6)=0,'Extra Payment'!$I$4&lt;&gt;"",'Extra Payment'!$I$5="Semi-Annually"),'Extra Payment'!$I$4,IF(AND(MOD(A142,12)=0,'Extra Payment'!$I$4&lt;&gt;"",'Extra Payment'!$I$5="Annually"),'Extra Payment'!$I$4,0)))),"")</f>
        <v>0</v>
      </c>
      <c r="F142" s="19">
        <f>IF(A142&lt;&gt;"",IF(B141+D142&gt;F141,'Extra Payment'!$E$10+'Extra Payment Amortization'!E142,B141+D142),"")</f>
        <v>1300.0732338471273</v>
      </c>
      <c r="G142" s="19">
        <f aca="true" t="shared" si="14" ref="G142:G205">IF(A142&lt;&gt;"",D142+G141,"")</f>
        <v>72410.05936233391</v>
      </c>
    </row>
    <row r="143" spans="1:7" ht="12.75">
      <c r="A143" s="22">
        <f t="shared" si="11"/>
        <v>132</v>
      </c>
      <c r="B143" s="19">
        <f t="shared" si="10"/>
        <v>42233.119986159894</v>
      </c>
      <c r="C143" s="19">
        <f t="shared" si="12"/>
        <v>1267.3457422003999</v>
      </c>
      <c r="D143" s="19">
        <f t="shared" si="13"/>
        <v>232.72749164672754</v>
      </c>
      <c r="E143" s="19">
        <f>IF(A143&lt;&gt;"",IF(AND('Extra Payment'!$I$4&lt;&gt;"",'Extra Payment'!$I$5="Monthly"),'Extra Payment'!$I$4,IF(AND(MOD(A143,3)=0,'Extra Payment'!$I$4&lt;&gt;"",'Extra Payment'!$I$5="Quarterly"),'Extra Payment'!$I$4,IF(AND(MOD(A143,6)=0,'Extra Payment'!$I$4&lt;&gt;"",'Extra Payment'!$I$5="Semi-Annually"),'Extra Payment'!$I$4,IF(AND(MOD(A143,12)=0,'Extra Payment'!$I$4&lt;&gt;"",'Extra Payment'!$I$5="Annually"),'Extra Payment'!$I$4,0)))),"")</f>
        <v>200</v>
      </c>
      <c r="F143" s="19">
        <f>IF(A143&lt;&gt;"",IF(B142+D143&gt;F142,'Extra Payment'!$E$10+'Extra Payment Amortization'!E143,B142+D143),"")</f>
        <v>1500.0732338471273</v>
      </c>
      <c r="G143" s="19">
        <f t="shared" si="14"/>
        <v>72642.78685398064</v>
      </c>
    </row>
    <row r="144" spans="1:7" ht="12.75">
      <c r="A144" s="22">
        <f t="shared" si="11"/>
        <v>133</v>
      </c>
      <c r="B144" s="19">
        <f t="shared" si="10"/>
        <v>41158.993944238726</v>
      </c>
      <c r="C144" s="19">
        <f t="shared" si="12"/>
        <v>1074.126041921172</v>
      </c>
      <c r="D144" s="19">
        <f t="shared" si="13"/>
        <v>225.9471919259554</v>
      </c>
      <c r="E144" s="19">
        <f>IF(A144&lt;&gt;"",IF(AND('Extra Payment'!$I$4&lt;&gt;"",'Extra Payment'!$I$5="Monthly"),'Extra Payment'!$I$4,IF(AND(MOD(A144,3)=0,'Extra Payment'!$I$4&lt;&gt;"",'Extra Payment'!$I$5="Quarterly"),'Extra Payment'!$I$4,IF(AND(MOD(A144,6)=0,'Extra Payment'!$I$4&lt;&gt;"",'Extra Payment'!$I$5="Semi-Annually"),'Extra Payment'!$I$4,IF(AND(MOD(A144,12)=0,'Extra Payment'!$I$4&lt;&gt;"",'Extra Payment'!$I$5="Annually"),'Extra Payment'!$I$4,0)))),"")</f>
        <v>0</v>
      </c>
      <c r="F144" s="19">
        <f>IF(A144&lt;&gt;"",IF(B143+D144&gt;F143,'Extra Payment'!$E$10+'Extra Payment Amortization'!E144,B143+D144),"")</f>
        <v>1300.0732338471273</v>
      </c>
      <c r="G144" s="19">
        <f t="shared" si="14"/>
        <v>72868.73404590659</v>
      </c>
    </row>
    <row r="145" spans="1:7" ht="12.75">
      <c r="A145" s="22">
        <f t="shared" si="11"/>
        <v>134</v>
      </c>
      <c r="B145" s="19">
        <f t="shared" si="10"/>
        <v>40079.12132799328</v>
      </c>
      <c r="C145" s="19">
        <f t="shared" si="12"/>
        <v>1079.8726162454502</v>
      </c>
      <c r="D145" s="19">
        <f t="shared" si="13"/>
        <v>220.20061760167718</v>
      </c>
      <c r="E145" s="19">
        <f>IF(A145&lt;&gt;"",IF(AND('Extra Payment'!$I$4&lt;&gt;"",'Extra Payment'!$I$5="Monthly"),'Extra Payment'!$I$4,IF(AND(MOD(A145,3)=0,'Extra Payment'!$I$4&lt;&gt;"",'Extra Payment'!$I$5="Quarterly"),'Extra Payment'!$I$4,IF(AND(MOD(A145,6)=0,'Extra Payment'!$I$4&lt;&gt;"",'Extra Payment'!$I$5="Semi-Annually"),'Extra Payment'!$I$4,IF(AND(MOD(A145,12)=0,'Extra Payment'!$I$4&lt;&gt;"",'Extra Payment'!$I$5="Annually"),'Extra Payment'!$I$4,0)))),"")</f>
        <v>0</v>
      </c>
      <c r="F145" s="19">
        <f>IF(A145&lt;&gt;"",IF(B144+D145&gt;F144,'Extra Payment'!$E$10+'Extra Payment Amortization'!E145,B144+D145),"")</f>
        <v>1300.0732338471273</v>
      </c>
      <c r="G145" s="19">
        <f t="shared" si="14"/>
        <v>73088.93466350826</v>
      </c>
    </row>
    <row r="146" spans="1:7" ht="12.75">
      <c r="A146" s="22">
        <f t="shared" si="11"/>
        <v>135</v>
      </c>
      <c r="B146" s="19">
        <f t="shared" si="10"/>
        <v>38793.47139325092</v>
      </c>
      <c r="C146" s="19">
        <f t="shared" si="12"/>
        <v>1285.6499347423633</v>
      </c>
      <c r="D146" s="19">
        <f t="shared" si="13"/>
        <v>214.42329910476403</v>
      </c>
      <c r="E146" s="19">
        <f>IF(A146&lt;&gt;"",IF(AND('Extra Payment'!$I$4&lt;&gt;"",'Extra Payment'!$I$5="Monthly"),'Extra Payment'!$I$4,IF(AND(MOD(A146,3)=0,'Extra Payment'!$I$4&lt;&gt;"",'Extra Payment'!$I$5="Quarterly"),'Extra Payment'!$I$4,IF(AND(MOD(A146,6)=0,'Extra Payment'!$I$4&lt;&gt;"",'Extra Payment'!$I$5="Semi-Annually"),'Extra Payment'!$I$4,IF(AND(MOD(A146,12)=0,'Extra Payment'!$I$4&lt;&gt;"",'Extra Payment'!$I$5="Annually"),'Extra Payment'!$I$4,0)))),"")</f>
        <v>200</v>
      </c>
      <c r="F146" s="19">
        <f>IF(A146&lt;&gt;"",IF(B145+D146&gt;F145,'Extra Payment'!$E$10+'Extra Payment Amortization'!E146,B145+D146),"")</f>
        <v>1500.0732338471273</v>
      </c>
      <c r="G146" s="19">
        <f t="shared" si="14"/>
        <v>73303.35796261302</v>
      </c>
    </row>
    <row r="147" spans="1:7" ht="12.75">
      <c r="A147" s="22">
        <f t="shared" si="11"/>
        <v>136</v>
      </c>
      <c r="B147" s="19">
        <f t="shared" si="10"/>
        <v>37700.94323135768</v>
      </c>
      <c r="C147" s="19">
        <f t="shared" si="12"/>
        <v>1092.528161893235</v>
      </c>
      <c r="D147" s="19">
        <f t="shared" si="13"/>
        <v>207.54507195389237</v>
      </c>
      <c r="E147" s="19">
        <f>IF(A147&lt;&gt;"",IF(AND('Extra Payment'!$I$4&lt;&gt;"",'Extra Payment'!$I$5="Monthly"),'Extra Payment'!$I$4,IF(AND(MOD(A147,3)=0,'Extra Payment'!$I$4&lt;&gt;"",'Extra Payment'!$I$5="Quarterly"),'Extra Payment'!$I$4,IF(AND(MOD(A147,6)=0,'Extra Payment'!$I$4&lt;&gt;"",'Extra Payment'!$I$5="Semi-Annually"),'Extra Payment'!$I$4,IF(AND(MOD(A147,12)=0,'Extra Payment'!$I$4&lt;&gt;"",'Extra Payment'!$I$5="Annually"),'Extra Payment'!$I$4,0)))),"")</f>
        <v>0</v>
      </c>
      <c r="F147" s="19">
        <f>IF(A147&lt;&gt;"",IF(B146+D147&gt;F146,'Extra Payment'!$E$10+'Extra Payment Amortization'!E147,B146+D147),"")</f>
        <v>1300.0732338471273</v>
      </c>
      <c r="G147" s="19">
        <f t="shared" si="14"/>
        <v>73510.90303456692</v>
      </c>
    </row>
    <row r="148" spans="1:7" ht="12.75">
      <c r="A148" s="22">
        <f t="shared" si="11"/>
        <v>137</v>
      </c>
      <c r="B148" s="19">
        <f t="shared" si="10"/>
        <v>36602.57004379832</v>
      </c>
      <c r="C148" s="19">
        <f t="shared" si="12"/>
        <v>1098.3731875593637</v>
      </c>
      <c r="D148" s="19">
        <f t="shared" si="13"/>
        <v>201.7000462877636</v>
      </c>
      <c r="E148" s="19">
        <f>IF(A148&lt;&gt;"",IF(AND('Extra Payment'!$I$4&lt;&gt;"",'Extra Payment'!$I$5="Monthly"),'Extra Payment'!$I$4,IF(AND(MOD(A148,3)=0,'Extra Payment'!$I$4&lt;&gt;"",'Extra Payment'!$I$5="Quarterly"),'Extra Payment'!$I$4,IF(AND(MOD(A148,6)=0,'Extra Payment'!$I$4&lt;&gt;"",'Extra Payment'!$I$5="Semi-Annually"),'Extra Payment'!$I$4,IF(AND(MOD(A148,12)=0,'Extra Payment'!$I$4&lt;&gt;"",'Extra Payment'!$I$5="Annually"),'Extra Payment'!$I$4,0)))),"")</f>
        <v>0</v>
      </c>
      <c r="F148" s="19">
        <f>IF(A148&lt;&gt;"",IF(B147+D148&gt;F147,'Extra Payment'!$E$10+'Extra Payment Amortization'!E148,B147+D148),"")</f>
        <v>1300.0732338471273</v>
      </c>
      <c r="G148" s="19">
        <f t="shared" si="14"/>
        <v>73712.60308085468</v>
      </c>
    </row>
    <row r="149" spans="1:7" ht="12.75">
      <c r="A149" s="22">
        <f t="shared" si="11"/>
        <v>138</v>
      </c>
      <c r="B149" s="19">
        <f t="shared" si="10"/>
        <v>35298.32055968551</v>
      </c>
      <c r="C149" s="19">
        <f t="shared" si="12"/>
        <v>1304.2494841128064</v>
      </c>
      <c r="D149" s="19">
        <f t="shared" si="13"/>
        <v>195.82374973432096</v>
      </c>
      <c r="E149" s="19">
        <f>IF(A149&lt;&gt;"",IF(AND('Extra Payment'!$I$4&lt;&gt;"",'Extra Payment'!$I$5="Monthly"),'Extra Payment'!$I$4,IF(AND(MOD(A149,3)=0,'Extra Payment'!$I$4&lt;&gt;"",'Extra Payment'!$I$5="Quarterly"),'Extra Payment'!$I$4,IF(AND(MOD(A149,6)=0,'Extra Payment'!$I$4&lt;&gt;"",'Extra Payment'!$I$5="Semi-Annually"),'Extra Payment'!$I$4,IF(AND(MOD(A149,12)=0,'Extra Payment'!$I$4&lt;&gt;"",'Extra Payment'!$I$5="Annually"),'Extra Payment'!$I$4,0)))),"")</f>
        <v>200</v>
      </c>
      <c r="F149" s="19">
        <f>IF(A149&lt;&gt;"",IF(B148+D149&gt;F148,'Extra Payment'!$E$10+'Extra Payment Amortization'!E149,B148+D149),"")</f>
        <v>1500.0732338471273</v>
      </c>
      <c r="G149" s="19">
        <f t="shared" si="14"/>
        <v>73908.426830589</v>
      </c>
    </row>
    <row r="150" spans="1:7" ht="12.75">
      <c r="A150" s="22">
        <f t="shared" si="11"/>
        <v>139</v>
      </c>
      <c r="B150" s="19">
        <f t="shared" si="10"/>
        <v>34187.093340832704</v>
      </c>
      <c r="C150" s="19">
        <f t="shared" si="12"/>
        <v>1111.2272188528098</v>
      </c>
      <c r="D150" s="19">
        <f t="shared" si="13"/>
        <v>188.84601499431747</v>
      </c>
      <c r="E150" s="19">
        <f>IF(A150&lt;&gt;"",IF(AND('Extra Payment'!$I$4&lt;&gt;"",'Extra Payment'!$I$5="Monthly"),'Extra Payment'!$I$4,IF(AND(MOD(A150,3)=0,'Extra Payment'!$I$4&lt;&gt;"",'Extra Payment'!$I$5="Quarterly"),'Extra Payment'!$I$4,IF(AND(MOD(A150,6)=0,'Extra Payment'!$I$4&lt;&gt;"",'Extra Payment'!$I$5="Semi-Annually"),'Extra Payment'!$I$4,IF(AND(MOD(A150,12)=0,'Extra Payment'!$I$4&lt;&gt;"",'Extra Payment'!$I$5="Annually"),'Extra Payment'!$I$4,0)))),"")</f>
        <v>0</v>
      </c>
      <c r="F150" s="19">
        <f>IF(A150&lt;&gt;"",IF(B149+D150&gt;F149,'Extra Payment'!$E$10+'Extra Payment Amortization'!E150,B149+D150),"")</f>
        <v>1300.0732338471273</v>
      </c>
      <c r="G150" s="19">
        <f t="shared" si="14"/>
        <v>74097.27284558331</v>
      </c>
    </row>
    <row r="151" spans="1:7" ht="12.75">
      <c r="A151" s="22">
        <f t="shared" si="11"/>
        <v>140</v>
      </c>
      <c r="B151" s="19">
        <f t="shared" si="10"/>
        <v>33069.92105635903</v>
      </c>
      <c r="C151" s="19">
        <f t="shared" si="12"/>
        <v>1117.1722844736723</v>
      </c>
      <c r="D151" s="19">
        <f t="shared" si="13"/>
        <v>182.90094937345495</v>
      </c>
      <c r="E151" s="19">
        <f>IF(A151&lt;&gt;"",IF(AND('Extra Payment'!$I$4&lt;&gt;"",'Extra Payment'!$I$5="Monthly"),'Extra Payment'!$I$4,IF(AND(MOD(A151,3)=0,'Extra Payment'!$I$4&lt;&gt;"",'Extra Payment'!$I$5="Quarterly"),'Extra Payment'!$I$4,IF(AND(MOD(A151,6)=0,'Extra Payment'!$I$4&lt;&gt;"",'Extra Payment'!$I$5="Semi-Annually"),'Extra Payment'!$I$4,IF(AND(MOD(A151,12)=0,'Extra Payment'!$I$4&lt;&gt;"",'Extra Payment'!$I$5="Annually"),'Extra Payment'!$I$4,0)))),"")</f>
        <v>0</v>
      </c>
      <c r="F151" s="19">
        <f>IF(A151&lt;&gt;"",IF(B150+D151&gt;F150,'Extra Payment'!$E$10+'Extra Payment Amortization'!E151,B150+D151),"")</f>
        <v>1300.0732338471273</v>
      </c>
      <c r="G151" s="19">
        <f t="shared" si="14"/>
        <v>74280.17379495676</v>
      </c>
    </row>
    <row r="152" spans="1:7" ht="12.75">
      <c r="A152" s="22">
        <f t="shared" si="11"/>
        <v>141</v>
      </c>
      <c r="B152" s="19">
        <f t="shared" si="10"/>
        <v>31746.771900163425</v>
      </c>
      <c r="C152" s="19">
        <f t="shared" si="12"/>
        <v>1323.1491561956066</v>
      </c>
      <c r="D152" s="19">
        <f t="shared" si="13"/>
        <v>176.92407765152078</v>
      </c>
      <c r="E152" s="19">
        <f>IF(A152&lt;&gt;"",IF(AND('Extra Payment'!$I$4&lt;&gt;"",'Extra Payment'!$I$5="Monthly"),'Extra Payment'!$I$4,IF(AND(MOD(A152,3)=0,'Extra Payment'!$I$4&lt;&gt;"",'Extra Payment'!$I$5="Quarterly"),'Extra Payment'!$I$4,IF(AND(MOD(A152,6)=0,'Extra Payment'!$I$4&lt;&gt;"",'Extra Payment'!$I$5="Semi-Annually"),'Extra Payment'!$I$4,IF(AND(MOD(A152,12)=0,'Extra Payment'!$I$4&lt;&gt;"",'Extra Payment'!$I$5="Annually"),'Extra Payment'!$I$4,0)))),"")</f>
        <v>200</v>
      </c>
      <c r="F152" s="19">
        <f>IF(A152&lt;&gt;"",IF(B151+D152&gt;F151,'Extra Payment'!$E$10+'Extra Payment Amortization'!E152,B151+D152),"")</f>
        <v>1500.0732338471273</v>
      </c>
      <c r="G152" s="19">
        <f t="shared" si="14"/>
        <v>74457.09787260828</v>
      </c>
    </row>
    <row r="153" spans="1:7" ht="12.75">
      <c r="A153" s="22">
        <f t="shared" si="11"/>
        <v>142</v>
      </c>
      <c r="B153" s="19">
        <f t="shared" si="10"/>
        <v>30616.543895982173</v>
      </c>
      <c r="C153" s="19">
        <f t="shared" si="12"/>
        <v>1130.228004181253</v>
      </c>
      <c r="D153" s="19">
        <f t="shared" si="13"/>
        <v>169.8452296658743</v>
      </c>
      <c r="E153" s="19">
        <f>IF(A153&lt;&gt;"",IF(AND('Extra Payment'!$I$4&lt;&gt;"",'Extra Payment'!$I$5="Monthly"),'Extra Payment'!$I$4,IF(AND(MOD(A153,3)=0,'Extra Payment'!$I$4&lt;&gt;"",'Extra Payment'!$I$5="Quarterly"),'Extra Payment'!$I$4,IF(AND(MOD(A153,6)=0,'Extra Payment'!$I$4&lt;&gt;"",'Extra Payment'!$I$5="Semi-Annually"),'Extra Payment'!$I$4,IF(AND(MOD(A153,12)=0,'Extra Payment'!$I$4&lt;&gt;"",'Extra Payment'!$I$5="Annually"),'Extra Payment'!$I$4,0)))),"")</f>
        <v>0</v>
      </c>
      <c r="F153" s="19">
        <f>IF(A153&lt;&gt;"",IF(B152+D153&gt;F152,'Extra Payment'!$E$10+'Extra Payment Amortization'!E153,B152+D153),"")</f>
        <v>1300.0732338471273</v>
      </c>
      <c r="G153" s="19">
        <f t="shared" si="14"/>
        <v>74626.94310227416</v>
      </c>
    </row>
    <row r="154" spans="1:7" ht="12.75">
      <c r="A154" s="22">
        <f t="shared" si="11"/>
        <v>143</v>
      </c>
      <c r="B154" s="19">
        <f t="shared" si="10"/>
        <v>29480.26917197855</v>
      </c>
      <c r="C154" s="19">
        <f t="shared" si="12"/>
        <v>1136.2747240036226</v>
      </c>
      <c r="D154" s="19">
        <f t="shared" si="13"/>
        <v>163.7985098435046</v>
      </c>
      <c r="E154" s="19">
        <f>IF(A154&lt;&gt;"",IF(AND('Extra Payment'!$I$4&lt;&gt;"",'Extra Payment'!$I$5="Monthly"),'Extra Payment'!$I$4,IF(AND(MOD(A154,3)=0,'Extra Payment'!$I$4&lt;&gt;"",'Extra Payment'!$I$5="Quarterly"),'Extra Payment'!$I$4,IF(AND(MOD(A154,6)=0,'Extra Payment'!$I$4&lt;&gt;"",'Extra Payment'!$I$5="Semi-Annually"),'Extra Payment'!$I$4,IF(AND(MOD(A154,12)=0,'Extra Payment'!$I$4&lt;&gt;"",'Extra Payment'!$I$5="Annually"),'Extra Payment'!$I$4,0)))),"")</f>
        <v>0</v>
      </c>
      <c r="F154" s="19">
        <f>IF(A154&lt;&gt;"",IF(B153+D154&gt;F153,'Extra Payment'!$E$10+'Extra Payment Amortization'!E154,B153+D154),"")</f>
        <v>1300.0732338471273</v>
      </c>
      <c r="G154" s="19">
        <f t="shared" si="14"/>
        <v>74790.74161211766</v>
      </c>
    </row>
    <row r="155" spans="1:7" ht="12.75">
      <c r="A155" s="22">
        <f t="shared" si="11"/>
        <v>144</v>
      </c>
      <c r="B155" s="19">
        <f t="shared" si="10"/>
        <v>28137.91537820151</v>
      </c>
      <c r="C155" s="19">
        <f t="shared" si="12"/>
        <v>1342.353793777042</v>
      </c>
      <c r="D155" s="19">
        <f t="shared" si="13"/>
        <v>157.71944007008523</v>
      </c>
      <c r="E155" s="19">
        <f>IF(A155&lt;&gt;"",IF(AND('Extra Payment'!$I$4&lt;&gt;"",'Extra Payment'!$I$5="Monthly"),'Extra Payment'!$I$4,IF(AND(MOD(A155,3)=0,'Extra Payment'!$I$4&lt;&gt;"",'Extra Payment'!$I$5="Quarterly"),'Extra Payment'!$I$4,IF(AND(MOD(A155,6)=0,'Extra Payment'!$I$4&lt;&gt;"",'Extra Payment'!$I$5="Semi-Annually"),'Extra Payment'!$I$4,IF(AND(MOD(A155,12)=0,'Extra Payment'!$I$4&lt;&gt;"",'Extra Payment'!$I$5="Annually"),'Extra Payment'!$I$4,0)))),"")</f>
        <v>200</v>
      </c>
      <c r="F155" s="19">
        <f>IF(A155&lt;&gt;"",IF(B154+D155&gt;F154,'Extra Payment'!$E$10+'Extra Payment Amortization'!E155,B154+D155),"")</f>
        <v>1500.0732338471273</v>
      </c>
      <c r="G155" s="19">
        <f t="shared" si="14"/>
        <v>74948.46105218775</v>
      </c>
    </row>
    <row r="156" spans="1:7" ht="12.75">
      <c r="A156" s="22">
        <f t="shared" si="11"/>
        <v>145</v>
      </c>
      <c r="B156" s="19">
        <f t="shared" si="10"/>
        <v>26988.37999162776</v>
      </c>
      <c r="C156" s="19">
        <f t="shared" si="12"/>
        <v>1149.5353865737493</v>
      </c>
      <c r="D156" s="19">
        <f t="shared" si="13"/>
        <v>150.53784727337805</v>
      </c>
      <c r="E156" s="19">
        <f>IF(A156&lt;&gt;"",IF(AND('Extra Payment'!$I$4&lt;&gt;"",'Extra Payment'!$I$5="Monthly"),'Extra Payment'!$I$4,IF(AND(MOD(A156,3)=0,'Extra Payment'!$I$4&lt;&gt;"",'Extra Payment'!$I$5="Quarterly"),'Extra Payment'!$I$4,IF(AND(MOD(A156,6)=0,'Extra Payment'!$I$4&lt;&gt;"",'Extra Payment'!$I$5="Semi-Annually"),'Extra Payment'!$I$4,IF(AND(MOD(A156,12)=0,'Extra Payment'!$I$4&lt;&gt;"",'Extra Payment'!$I$5="Annually"),'Extra Payment'!$I$4,0)))),"")</f>
        <v>0</v>
      </c>
      <c r="F156" s="19">
        <f>IF(A156&lt;&gt;"",IF(B155+D156&gt;F155,'Extra Payment'!$E$10+'Extra Payment Amortization'!E156,B155+D156),"")</f>
        <v>1300.0732338471273</v>
      </c>
      <c r="G156" s="19">
        <f t="shared" si="14"/>
        <v>75098.99889946112</v>
      </c>
    </row>
    <row r="157" spans="1:7" ht="12.75">
      <c r="A157" s="22">
        <f t="shared" si="11"/>
        <v>146</v>
      </c>
      <c r="B157" s="19">
        <f t="shared" si="10"/>
        <v>25832.694590735842</v>
      </c>
      <c r="C157" s="19">
        <f t="shared" si="12"/>
        <v>1155.6854008919188</v>
      </c>
      <c r="D157" s="19">
        <f t="shared" si="13"/>
        <v>144.3878329552085</v>
      </c>
      <c r="E157" s="19">
        <f>IF(A157&lt;&gt;"",IF(AND('Extra Payment'!$I$4&lt;&gt;"",'Extra Payment'!$I$5="Monthly"),'Extra Payment'!$I$4,IF(AND(MOD(A157,3)=0,'Extra Payment'!$I$4&lt;&gt;"",'Extra Payment'!$I$5="Quarterly"),'Extra Payment'!$I$4,IF(AND(MOD(A157,6)=0,'Extra Payment'!$I$4&lt;&gt;"",'Extra Payment'!$I$5="Semi-Annually"),'Extra Payment'!$I$4,IF(AND(MOD(A157,12)=0,'Extra Payment'!$I$4&lt;&gt;"",'Extra Payment'!$I$5="Annually"),'Extra Payment'!$I$4,0)))),"")</f>
        <v>0</v>
      </c>
      <c r="F157" s="19">
        <f>IF(A157&lt;&gt;"",IF(B156+D157&gt;F156,'Extra Payment'!$E$10+'Extra Payment Amortization'!E157,B156+D157),"")</f>
        <v>1300.0732338471273</v>
      </c>
      <c r="G157" s="19">
        <f t="shared" si="14"/>
        <v>75243.38673241633</v>
      </c>
    </row>
    <row r="158" spans="1:7" ht="12.75">
      <c r="A158" s="22">
        <f t="shared" si="11"/>
        <v>147</v>
      </c>
      <c r="B158" s="19">
        <f t="shared" si="10"/>
        <v>24470.82627294915</v>
      </c>
      <c r="C158" s="19">
        <f t="shared" si="12"/>
        <v>1361.8683177866906</v>
      </c>
      <c r="D158" s="19">
        <f t="shared" si="13"/>
        <v>138.20491606043674</v>
      </c>
      <c r="E158" s="19">
        <f>IF(A158&lt;&gt;"",IF(AND('Extra Payment'!$I$4&lt;&gt;"",'Extra Payment'!$I$5="Monthly"),'Extra Payment'!$I$4,IF(AND(MOD(A158,3)=0,'Extra Payment'!$I$4&lt;&gt;"",'Extra Payment'!$I$5="Quarterly"),'Extra Payment'!$I$4,IF(AND(MOD(A158,6)=0,'Extra Payment'!$I$4&lt;&gt;"",'Extra Payment'!$I$5="Semi-Annually"),'Extra Payment'!$I$4,IF(AND(MOD(A158,12)=0,'Extra Payment'!$I$4&lt;&gt;"",'Extra Payment'!$I$5="Annually"),'Extra Payment'!$I$4,0)))),"")</f>
        <v>200</v>
      </c>
      <c r="F158" s="19">
        <f>IF(A158&lt;&gt;"",IF(B157+D158&gt;F157,'Extra Payment'!$E$10+'Extra Payment Amortization'!E158,B157+D158),"")</f>
        <v>1500.0732338471273</v>
      </c>
      <c r="G158" s="19">
        <f t="shared" si="14"/>
        <v>75381.59164847677</v>
      </c>
    </row>
    <row r="159" spans="1:7" ht="12.75">
      <c r="A159" s="22">
        <f t="shared" si="11"/>
        <v>148</v>
      </c>
      <c r="B159" s="19">
        <f t="shared" si="10"/>
        <v>23301.6719596623</v>
      </c>
      <c r="C159" s="19">
        <f t="shared" si="12"/>
        <v>1169.1543132868494</v>
      </c>
      <c r="D159" s="19">
        <f t="shared" si="13"/>
        <v>130.91892056027794</v>
      </c>
      <c r="E159" s="19">
        <f>IF(A159&lt;&gt;"",IF(AND('Extra Payment'!$I$4&lt;&gt;"",'Extra Payment'!$I$5="Monthly"),'Extra Payment'!$I$4,IF(AND(MOD(A159,3)=0,'Extra Payment'!$I$4&lt;&gt;"",'Extra Payment'!$I$5="Quarterly"),'Extra Payment'!$I$4,IF(AND(MOD(A159,6)=0,'Extra Payment'!$I$4&lt;&gt;"",'Extra Payment'!$I$5="Semi-Annually"),'Extra Payment'!$I$4,IF(AND(MOD(A159,12)=0,'Extra Payment'!$I$4&lt;&gt;"",'Extra Payment'!$I$5="Annually"),'Extra Payment'!$I$4,0)))),"")</f>
        <v>0</v>
      </c>
      <c r="F159" s="19">
        <f>IF(A159&lt;&gt;"",IF(B158+D159&gt;F158,'Extra Payment'!$E$10+'Extra Payment Amortization'!E159,B158+D159),"")</f>
        <v>1300.0732338471273</v>
      </c>
      <c r="G159" s="19">
        <f t="shared" si="14"/>
        <v>75512.51056903704</v>
      </c>
    </row>
    <row r="160" spans="1:7" ht="12.75">
      <c r="A160" s="22">
        <f t="shared" si="11"/>
        <v>149</v>
      </c>
      <c r="B160" s="19">
        <f t="shared" si="10"/>
        <v>22126.262670799366</v>
      </c>
      <c r="C160" s="19">
        <f t="shared" si="12"/>
        <v>1175.409288862934</v>
      </c>
      <c r="D160" s="19">
        <f t="shared" si="13"/>
        <v>124.6639449841933</v>
      </c>
      <c r="E160" s="19">
        <f>IF(A160&lt;&gt;"",IF(AND('Extra Payment'!$I$4&lt;&gt;"",'Extra Payment'!$I$5="Monthly"),'Extra Payment'!$I$4,IF(AND(MOD(A160,3)=0,'Extra Payment'!$I$4&lt;&gt;"",'Extra Payment'!$I$5="Quarterly"),'Extra Payment'!$I$4,IF(AND(MOD(A160,6)=0,'Extra Payment'!$I$4&lt;&gt;"",'Extra Payment'!$I$5="Semi-Annually"),'Extra Payment'!$I$4,IF(AND(MOD(A160,12)=0,'Extra Payment'!$I$4&lt;&gt;"",'Extra Payment'!$I$5="Annually"),'Extra Payment'!$I$4,0)))),"")</f>
        <v>0</v>
      </c>
      <c r="F160" s="19">
        <f>IF(A160&lt;&gt;"",IF(B159+D160&gt;F159,'Extra Payment'!$E$10+'Extra Payment Amortization'!E160,B159+D160),"")</f>
        <v>1300.0732338471273</v>
      </c>
      <c r="G160" s="19">
        <f t="shared" si="14"/>
        <v>75637.17451402123</v>
      </c>
    </row>
    <row r="161" spans="1:7" ht="12.75">
      <c r="A161" s="22">
        <f t="shared" si="11"/>
        <v>150</v>
      </c>
      <c r="B161" s="19">
        <f t="shared" si="10"/>
        <v>20744.564942241013</v>
      </c>
      <c r="C161" s="19">
        <f t="shared" si="12"/>
        <v>1381.6977285583507</v>
      </c>
      <c r="D161" s="19">
        <f t="shared" si="13"/>
        <v>118.3755052887766</v>
      </c>
      <c r="E161" s="19">
        <f>IF(A161&lt;&gt;"",IF(AND('Extra Payment'!$I$4&lt;&gt;"",'Extra Payment'!$I$5="Monthly"),'Extra Payment'!$I$4,IF(AND(MOD(A161,3)=0,'Extra Payment'!$I$4&lt;&gt;"",'Extra Payment'!$I$5="Quarterly"),'Extra Payment'!$I$4,IF(AND(MOD(A161,6)=0,'Extra Payment'!$I$4&lt;&gt;"",'Extra Payment'!$I$5="Semi-Annually"),'Extra Payment'!$I$4,IF(AND(MOD(A161,12)=0,'Extra Payment'!$I$4&lt;&gt;"",'Extra Payment'!$I$5="Annually"),'Extra Payment'!$I$4,0)))),"")</f>
        <v>200</v>
      </c>
      <c r="F161" s="19">
        <f>IF(A161&lt;&gt;"",IF(B160+D161&gt;F160,'Extra Payment'!$E$10+'Extra Payment Amortization'!E161,B160+D161),"")</f>
        <v>1500.0732338471273</v>
      </c>
      <c r="G161" s="19">
        <f t="shared" si="14"/>
        <v>75755.55001931</v>
      </c>
    </row>
    <row r="162" spans="1:7" ht="12.75">
      <c r="A162" s="22">
        <f t="shared" si="11"/>
        <v>151</v>
      </c>
      <c r="B162" s="19">
        <f t="shared" si="10"/>
        <v>19555.475130834875</v>
      </c>
      <c r="C162" s="19">
        <f t="shared" si="12"/>
        <v>1189.0898114061379</v>
      </c>
      <c r="D162" s="19">
        <f t="shared" si="13"/>
        <v>110.9834224409894</v>
      </c>
      <c r="E162" s="19">
        <f>IF(A162&lt;&gt;"",IF(AND('Extra Payment'!$I$4&lt;&gt;"",'Extra Payment'!$I$5="Monthly"),'Extra Payment'!$I$4,IF(AND(MOD(A162,3)=0,'Extra Payment'!$I$4&lt;&gt;"",'Extra Payment'!$I$5="Quarterly"),'Extra Payment'!$I$4,IF(AND(MOD(A162,6)=0,'Extra Payment'!$I$4&lt;&gt;"",'Extra Payment'!$I$5="Semi-Annually"),'Extra Payment'!$I$4,IF(AND(MOD(A162,12)=0,'Extra Payment'!$I$4&lt;&gt;"",'Extra Payment'!$I$5="Annually"),'Extra Payment'!$I$4,0)))),"")</f>
        <v>0</v>
      </c>
      <c r="F162" s="19">
        <f>IF(A162&lt;&gt;"",IF(B161+D162&gt;F161,'Extra Payment'!$E$10+'Extra Payment Amortization'!E162,B161+D162),"")</f>
        <v>1300.0732338471273</v>
      </c>
      <c r="G162" s="19">
        <f t="shared" si="14"/>
        <v>75866.53344175099</v>
      </c>
    </row>
    <row r="163" spans="1:7" ht="12.75">
      <c r="A163" s="22">
        <f t="shared" si="11"/>
        <v>152</v>
      </c>
      <c r="B163" s="19">
        <f t="shared" si="10"/>
        <v>18360.023688937716</v>
      </c>
      <c r="C163" s="19">
        <f t="shared" si="12"/>
        <v>1195.4514418971607</v>
      </c>
      <c r="D163" s="19">
        <f t="shared" si="13"/>
        <v>104.62179194996656</v>
      </c>
      <c r="E163" s="19">
        <f>IF(A163&lt;&gt;"",IF(AND('Extra Payment'!$I$4&lt;&gt;"",'Extra Payment'!$I$5="Monthly"),'Extra Payment'!$I$4,IF(AND(MOD(A163,3)=0,'Extra Payment'!$I$4&lt;&gt;"",'Extra Payment'!$I$5="Quarterly"),'Extra Payment'!$I$4,IF(AND(MOD(A163,6)=0,'Extra Payment'!$I$4&lt;&gt;"",'Extra Payment'!$I$5="Semi-Annually"),'Extra Payment'!$I$4,IF(AND(MOD(A163,12)=0,'Extra Payment'!$I$4&lt;&gt;"",'Extra Payment'!$I$5="Annually"),'Extra Payment'!$I$4,0)))),"")</f>
        <v>0</v>
      </c>
      <c r="F163" s="19">
        <f>IF(A163&lt;&gt;"",IF(B162+D163&gt;F162,'Extra Payment'!$E$10+'Extra Payment Amortization'!E163,B162+D163),"")</f>
        <v>1300.0732338471273</v>
      </c>
      <c r="G163" s="19">
        <f t="shared" si="14"/>
        <v>75971.15523370095</v>
      </c>
    </row>
    <row r="164" spans="1:7" ht="12.75">
      <c r="A164" s="22">
        <f t="shared" si="11"/>
        <v>153</v>
      </c>
      <c r="B164" s="19">
        <f t="shared" si="10"/>
        <v>16958.176581826407</v>
      </c>
      <c r="C164" s="19">
        <f t="shared" si="12"/>
        <v>1401.8471071113106</v>
      </c>
      <c r="D164" s="19">
        <f t="shared" si="13"/>
        <v>98.22612673581676</v>
      </c>
      <c r="E164" s="19">
        <f>IF(A164&lt;&gt;"",IF(AND('Extra Payment'!$I$4&lt;&gt;"",'Extra Payment'!$I$5="Monthly"),'Extra Payment'!$I$4,IF(AND(MOD(A164,3)=0,'Extra Payment'!$I$4&lt;&gt;"",'Extra Payment'!$I$5="Quarterly"),'Extra Payment'!$I$4,IF(AND(MOD(A164,6)=0,'Extra Payment'!$I$4&lt;&gt;"",'Extra Payment'!$I$5="Semi-Annually"),'Extra Payment'!$I$4,IF(AND(MOD(A164,12)=0,'Extra Payment'!$I$4&lt;&gt;"",'Extra Payment'!$I$5="Annually"),'Extra Payment'!$I$4,0)))),"")</f>
        <v>200</v>
      </c>
      <c r="F164" s="19">
        <f>IF(A164&lt;&gt;"",IF(B163+D164&gt;F163,'Extra Payment'!$E$10+'Extra Payment Amortization'!E164,B163+D164),"")</f>
        <v>1500.0732338471273</v>
      </c>
      <c r="G164" s="19">
        <f t="shared" si="14"/>
        <v>76069.38136043676</v>
      </c>
    </row>
    <row r="165" spans="1:7" ht="12.75">
      <c r="A165" s="22">
        <f t="shared" si="11"/>
        <v>154</v>
      </c>
      <c r="B165" s="19">
        <f t="shared" si="10"/>
        <v>15748.829592692051</v>
      </c>
      <c r="C165" s="19">
        <f t="shared" si="12"/>
        <v>1209.3469891343561</v>
      </c>
      <c r="D165" s="19">
        <f t="shared" si="13"/>
        <v>90.72624471277128</v>
      </c>
      <c r="E165" s="19">
        <f>IF(A165&lt;&gt;"",IF(AND('Extra Payment'!$I$4&lt;&gt;"",'Extra Payment'!$I$5="Monthly"),'Extra Payment'!$I$4,IF(AND(MOD(A165,3)=0,'Extra Payment'!$I$4&lt;&gt;"",'Extra Payment'!$I$5="Quarterly"),'Extra Payment'!$I$4,IF(AND(MOD(A165,6)=0,'Extra Payment'!$I$4&lt;&gt;"",'Extra Payment'!$I$5="Semi-Annually"),'Extra Payment'!$I$4,IF(AND(MOD(A165,12)=0,'Extra Payment'!$I$4&lt;&gt;"",'Extra Payment'!$I$5="Annually"),'Extra Payment'!$I$4,0)))),"")</f>
        <v>0</v>
      </c>
      <c r="F165" s="19">
        <f>IF(A165&lt;&gt;"",IF(B164+D165&gt;F164,'Extra Payment'!$E$10+'Extra Payment Amortization'!E165,B164+D165),"")</f>
        <v>1300.0732338471273</v>
      </c>
      <c r="G165" s="19">
        <f t="shared" si="14"/>
        <v>76160.10760514953</v>
      </c>
    </row>
    <row r="166" spans="1:7" ht="12.75">
      <c r="A166" s="22">
        <f t="shared" si="11"/>
        <v>155</v>
      </c>
      <c r="B166" s="19">
        <f t="shared" si="10"/>
        <v>14533.012597165825</v>
      </c>
      <c r="C166" s="19">
        <f t="shared" si="12"/>
        <v>1215.816995526225</v>
      </c>
      <c r="D166" s="19">
        <f t="shared" si="13"/>
        <v>84.25623832090245</v>
      </c>
      <c r="E166" s="19">
        <f>IF(A166&lt;&gt;"",IF(AND('Extra Payment'!$I$4&lt;&gt;"",'Extra Payment'!$I$5="Monthly"),'Extra Payment'!$I$4,IF(AND(MOD(A166,3)=0,'Extra Payment'!$I$4&lt;&gt;"",'Extra Payment'!$I$5="Quarterly"),'Extra Payment'!$I$4,IF(AND(MOD(A166,6)=0,'Extra Payment'!$I$4&lt;&gt;"",'Extra Payment'!$I$5="Semi-Annually"),'Extra Payment'!$I$4,IF(AND(MOD(A166,12)=0,'Extra Payment'!$I$4&lt;&gt;"",'Extra Payment'!$I$5="Annually"),'Extra Payment'!$I$4,0)))),"")</f>
        <v>0</v>
      </c>
      <c r="F166" s="19">
        <f>IF(A166&lt;&gt;"",IF(B165+D166&gt;F165,'Extra Payment'!$E$10+'Extra Payment Amortization'!E166,B165+D166),"")</f>
        <v>1300.0732338471273</v>
      </c>
      <c r="G166" s="19">
        <f t="shared" si="14"/>
        <v>76244.36384347043</v>
      </c>
    </row>
    <row r="167" spans="1:7" ht="12.75">
      <c r="A167" s="22">
        <f t="shared" si="11"/>
        <v>156</v>
      </c>
      <c r="B167" s="19">
        <f t="shared" si="10"/>
        <v>13110.690980713534</v>
      </c>
      <c r="C167" s="19">
        <f t="shared" si="12"/>
        <v>1422.32161645229</v>
      </c>
      <c r="D167" s="19">
        <f t="shared" si="13"/>
        <v>77.75161739483715</v>
      </c>
      <c r="E167" s="19">
        <f>IF(A167&lt;&gt;"",IF(AND('Extra Payment'!$I$4&lt;&gt;"",'Extra Payment'!$I$5="Monthly"),'Extra Payment'!$I$4,IF(AND(MOD(A167,3)=0,'Extra Payment'!$I$4&lt;&gt;"",'Extra Payment'!$I$5="Quarterly"),'Extra Payment'!$I$4,IF(AND(MOD(A167,6)=0,'Extra Payment'!$I$4&lt;&gt;"",'Extra Payment'!$I$5="Semi-Annually"),'Extra Payment'!$I$4,IF(AND(MOD(A167,12)=0,'Extra Payment'!$I$4&lt;&gt;"",'Extra Payment'!$I$5="Annually"),'Extra Payment'!$I$4,0)))),"")</f>
        <v>200</v>
      </c>
      <c r="F167" s="19">
        <f>IF(A167&lt;&gt;"",IF(B166+D167&gt;F166,'Extra Payment'!$E$10+'Extra Payment Amortization'!E167,B166+D167),"")</f>
        <v>1500.0732338471273</v>
      </c>
      <c r="G167" s="19">
        <f t="shared" si="14"/>
        <v>76322.11546086527</v>
      </c>
    </row>
    <row r="168" spans="1:7" ht="12.75">
      <c r="A168" s="22">
        <f t="shared" si="11"/>
        <v>157</v>
      </c>
      <c r="B168" s="19">
        <f t="shared" si="10"/>
        <v>11880.759943613224</v>
      </c>
      <c r="C168" s="19">
        <f t="shared" si="12"/>
        <v>1229.9310371003098</v>
      </c>
      <c r="D168" s="19">
        <f t="shared" si="13"/>
        <v>70.1421967468174</v>
      </c>
      <c r="E168" s="19">
        <f>IF(A168&lt;&gt;"",IF(AND('Extra Payment'!$I$4&lt;&gt;"",'Extra Payment'!$I$5="Monthly"),'Extra Payment'!$I$4,IF(AND(MOD(A168,3)=0,'Extra Payment'!$I$4&lt;&gt;"",'Extra Payment'!$I$5="Quarterly"),'Extra Payment'!$I$4,IF(AND(MOD(A168,6)=0,'Extra Payment'!$I$4&lt;&gt;"",'Extra Payment'!$I$5="Semi-Annually"),'Extra Payment'!$I$4,IF(AND(MOD(A168,12)=0,'Extra Payment'!$I$4&lt;&gt;"",'Extra Payment'!$I$5="Annually"),'Extra Payment'!$I$4,0)))),"")</f>
        <v>0</v>
      </c>
      <c r="F168" s="19">
        <f>IF(A168&lt;&gt;"",IF(B167+D168&gt;F167,'Extra Payment'!$E$10+'Extra Payment Amortization'!E168,B167+D168),"")</f>
        <v>1300.0732338471273</v>
      </c>
      <c r="G168" s="19">
        <f t="shared" si="14"/>
        <v>76392.25765761209</v>
      </c>
    </row>
    <row r="169" spans="1:7" ht="12.75">
      <c r="A169" s="22">
        <f t="shared" si="11"/>
        <v>158</v>
      </c>
      <c r="B169" s="19">
        <f>IF(B168&lt;&gt;"",IF(B168&lt;&gt;0,IF(B168+D168&gt;F168,B168-C169,0),""),"")</f>
        <v>10644.248775464428</v>
      </c>
      <c r="C169" s="19">
        <f t="shared" si="12"/>
        <v>1236.5111681487965</v>
      </c>
      <c r="D169" s="19">
        <f t="shared" si="13"/>
        <v>63.56206569833074</v>
      </c>
      <c r="E169" s="19">
        <f>IF(A169&lt;&gt;"",IF(AND('Extra Payment'!$I$4&lt;&gt;"",'Extra Payment'!$I$5="Monthly"),'Extra Payment'!$I$4,IF(AND(MOD(A169,3)=0,'Extra Payment'!$I$4&lt;&gt;"",'Extra Payment'!$I$5="Quarterly"),'Extra Payment'!$I$4,IF(AND(MOD(A169,6)=0,'Extra Payment'!$I$4&lt;&gt;"",'Extra Payment'!$I$5="Semi-Annually"),'Extra Payment'!$I$4,IF(AND(MOD(A169,12)=0,'Extra Payment'!$I$4&lt;&gt;"",'Extra Payment'!$I$5="Annually"),'Extra Payment'!$I$4,0)))),"")</f>
        <v>0</v>
      </c>
      <c r="F169" s="19">
        <f>IF(A169&lt;&gt;"",IF(B168+D169&gt;F168,'Extra Payment'!$E$10+'Extra Payment Amortization'!E169,B168+D169),"")</f>
        <v>1300.0732338471273</v>
      </c>
      <c r="G169" s="19">
        <f t="shared" si="14"/>
        <v>76455.81972331043</v>
      </c>
    </row>
    <row r="170" spans="1:7" ht="12.75">
      <c r="A170" s="22">
        <f t="shared" si="11"/>
        <v>159</v>
      </c>
      <c r="B170" s="19">
        <f>IF(B169&lt;&gt;"",IF(B169&lt;&gt;0,IF(B169+D169&gt;F169,B169-C170,0),""),"")</f>
        <v>9201.122272566035</v>
      </c>
      <c r="C170" s="19">
        <f t="shared" si="12"/>
        <v>1443.1265028983926</v>
      </c>
      <c r="D170" s="19">
        <f t="shared" si="13"/>
        <v>56.94673094873468</v>
      </c>
      <c r="E170" s="19">
        <f>IF(A170&lt;&gt;"",IF(AND('Extra Payment'!$I$4&lt;&gt;"",'Extra Payment'!$I$5="Monthly"),'Extra Payment'!$I$4,IF(AND(MOD(A170,3)=0,'Extra Payment'!$I$4&lt;&gt;"",'Extra Payment'!$I$5="Quarterly"),'Extra Payment'!$I$4,IF(AND(MOD(A170,6)=0,'Extra Payment'!$I$4&lt;&gt;"",'Extra Payment'!$I$5="Semi-Annually"),'Extra Payment'!$I$4,IF(AND(MOD(A170,12)=0,'Extra Payment'!$I$4&lt;&gt;"",'Extra Payment'!$I$5="Annually"),'Extra Payment'!$I$4,0)))),"")</f>
        <v>200</v>
      </c>
      <c r="F170" s="19">
        <f>IF(A170&lt;&gt;"",IF(B169+D170&gt;F169,'Extra Payment'!$E$10+'Extra Payment Amortization'!E170,B169+D170),"")</f>
        <v>1500.0732338471273</v>
      </c>
      <c r="G170" s="19">
        <f t="shared" si="14"/>
        <v>76512.76645425917</v>
      </c>
    </row>
    <row r="171" spans="1:7" ht="12.75">
      <c r="A171" s="22">
        <f t="shared" si="11"/>
        <v>160</v>
      </c>
      <c r="B171" s="19">
        <f>IF(B170&lt;&gt;"",IF(B170&lt;&gt;0,IF(B170+D170&gt;F170,B170-C171,0),""),"")</f>
        <v>7950.275042877136</v>
      </c>
      <c r="C171" s="19">
        <f t="shared" si="12"/>
        <v>1250.847229688899</v>
      </c>
      <c r="D171" s="19">
        <f t="shared" si="13"/>
        <v>49.226004158228285</v>
      </c>
      <c r="E171" s="19">
        <f>IF(A171&lt;&gt;"",IF(AND('Extra Payment'!$I$4&lt;&gt;"",'Extra Payment'!$I$5="Monthly"),'Extra Payment'!$I$4,IF(AND(MOD(A171,3)=0,'Extra Payment'!$I$4&lt;&gt;"",'Extra Payment'!$I$5="Quarterly"),'Extra Payment'!$I$4,IF(AND(MOD(A171,6)=0,'Extra Payment'!$I$4&lt;&gt;"",'Extra Payment'!$I$5="Semi-Annually"),'Extra Payment'!$I$4,IF(AND(MOD(A171,12)=0,'Extra Payment'!$I$4&lt;&gt;"",'Extra Payment'!$I$5="Annually"),'Extra Payment'!$I$4,0)))),"")</f>
        <v>0</v>
      </c>
      <c r="F171" s="19">
        <f>IF(A171&lt;&gt;"",IF(B170+D171&gt;F170,'Extra Payment'!$E$10+'Extra Payment Amortization'!E171,B170+D171),"")</f>
        <v>1300.0732338471273</v>
      </c>
      <c r="G171" s="19">
        <f t="shared" si="14"/>
        <v>76561.9924584174</v>
      </c>
    </row>
    <row r="172" spans="1:7" ht="12.75">
      <c r="A172" s="22">
        <f t="shared" si="11"/>
        <v>161</v>
      </c>
      <c r="B172" s="19">
        <f>IF(B171&lt;&gt;"",IF(B171&lt;&gt;0,IF(B171+D171&gt;F171,B171-C172,0),""),"")</f>
        <v>6692.735780509402</v>
      </c>
      <c r="C172" s="19">
        <f t="shared" si="12"/>
        <v>1257.5392623677346</v>
      </c>
      <c r="D172" s="19">
        <f t="shared" si="13"/>
        <v>42.53397147939267</v>
      </c>
      <c r="E172" s="19">
        <f>IF(A172&lt;&gt;"",IF(AND('Extra Payment'!$I$4&lt;&gt;"",'Extra Payment'!$I$5="Monthly"),'Extra Payment'!$I$4,IF(AND(MOD(A172,3)=0,'Extra Payment'!$I$4&lt;&gt;"",'Extra Payment'!$I$5="Quarterly"),'Extra Payment'!$I$4,IF(AND(MOD(A172,6)=0,'Extra Payment'!$I$4&lt;&gt;"",'Extra Payment'!$I$5="Semi-Annually"),'Extra Payment'!$I$4,IF(AND(MOD(A172,12)=0,'Extra Payment'!$I$4&lt;&gt;"",'Extra Payment'!$I$5="Annually"),'Extra Payment'!$I$4,0)))),"")</f>
        <v>0</v>
      </c>
      <c r="F172" s="19">
        <f>IF(A172&lt;&gt;"",IF(B171+D172&gt;F171,'Extra Payment'!$E$10+'Extra Payment Amortization'!E172,B171+D172),"")</f>
        <v>1300.0732338471273</v>
      </c>
      <c r="G172" s="19">
        <f t="shared" si="14"/>
        <v>76604.5264298968</v>
      </c>
    </row>
    <row r="173" spans="1:7" ht="12.75">
      <c r="A173" s="22">
        <f t="shared" si="11"/>
        <v>162</v>
      </c>
      <c r="B173" s="19">
        <f aca="true" t="shared" si="15" ref="B173:B236">IF(B172&lt;&gt;"",IF(B172&lt;&gt;0,IF(B172+D172&gt;F172,B172-C173,0),""),"")</f>
        <v>5228.468683088</v>
      </c>
      <c r="C173" s="19">
        <f t="shared" si="12"/>
        <v>1464.267097421402</v>
      </c>
      <c r="D173" s="19">
        <f t="shared" si="13"/>
        <v>35.80613642572529</v>
      </c>
      <c r="E173" s="19">
        <f>IF(A173&lt;&gt;"",IF(AND('Extra Payment'!$I$4&lt;&gt;"",'Extra Payment'!$I$5="Monthly"),'Extra Payment'!$I$4,IF(AND(MOD(A173,3)=0,'Extra Payment'!$I$4&lt;&gt;"",'Extra Payment'!$I$5="Quarterly"),'Extra Payment'!$I$4,IF(AND(MOD(A173,6)=0,'Extra Payment'!$I$4&lt;&gt;"",'Extra Payment'!$I$5="Semi-Annually"),'Extra Payment'!$I$4,IF(AND(MOD(A173,12)=0,'Extra Payment'!$I$4&lt;&gt;"",'Extra Payment'!$I$5="Annually"),'Extra Payment'!$I$4,0)))),"")</f>
        <v>200</v>
      </c>
      <c r="F173" s="19">
        <f>IF(A173&lt;&gt;"",IF(B172+D173&gt;F172,'Extra Payment'!$E$10+'Extra Payment Amortization'!E173,B172+D173),"")</f>
        <v>1500.0732338471273</v>
      </c>
      <c r="G173" s="19">
        <f t="shared" si="14"/>
        <v>76640.33256632253</v>
      </c>
    </row>
    <row r="174" spans="1:7" ht="12.75">
      <c r="A174" s="22">
        <f t="shared" si="11"/>
        <v>163</v>
      </c>
      <c r="B174" s="19">
        <f t="shared" si="15"/>
        <v>3956.367756695394</v>
      </c>
      <c r="C174" s="19">
        <f t="shared" si="12"/>
        <v>1272.1009263926064</v>
      </c>
      <c r="D174" s="19">
        <f t="shared" si="13"/>
        <v>27.9723074545208</v>
      </c>
      <c r="E174" s="19">
        <f>IF(A174&lt;&gt;"",IF(AND('Extra Payment'!$I$4&lt;&gt;"",'Extra Payment'!$I$5="Monthly"),'Extra Payment'!$I$4,IF(AND(MOD(A174,3)=0,'Extra Payment'!$I$4&lt;&gt;"",'Extra Payment'!$I$5="Quarterly"),'Extra Payment'!$I$4,IF(AND(MOD(A174,6)=0,'Extra Payment'!$I$4&lt;&gt;"",'Extra Payment'!$I$5="Semi-Annually"),'Extra Payment'!$I$4,IF(AND(MOD(A174,12)=0,'Extra Payment'!$I$4&lt;&gt;"",'Extra Payment'!$I$5="Annually"),'Extra Payment'!$I$4,0)))),"")</f>
        <v>0</v>
      </c>
      <c r="F174" s="19">
        <f>IF(A174&lt;&gt;"",IF(B173+D174&gt;F173,'Extra Payment'!$E$10+'Extra Payment Amortization'!E174,B173+D174),"")</f>
        <v>1300.0732338471273</v>
      </c>
      <c r="G174" s="19">
        <f t="shared" si="14"/>
        <v>76668.30487377704</v>
      </c>
    </row>
    <row r="175" spans="1:7" ht="12.75">
      <c r="A175" s="22">
        <f t="shared" si="11"/>
        <v>164</v>
      </c>
      <c r="B175" s="19">
        <f t="shared" si="15"/>
        <v>2677.461090346587</v>
      </c>
      <c r="C175" s="19">
        <f t="shared" si="12"/>
        <v>1278.906666348807</v>
      </c>
      <c r="D175" s="19">
        <f t="shared" si="13"/>
        <v>21.166567498320354</v>
      </c>
      <c r="E175" s="19">
        <f>IF(A175&lt;&gt;"",IF(AND('Extra Payment'!$I$4&lt;&gt;"",'Extra Payment'!$I$5="Monthly"),'Extra Payment'!$I$4,IF(AND(MOD(A175,3)=0,'Extra Payment'!$I$4&lt;&gt;"",'Extra Payment'!$I$5="Quarterly"),'Extra Payment'!$I$4,IF(AND(MOD(A175,6)=0,'Extra Payment'!$I$4&lt;&gt;"",'Extra Payment'!$I$5="Semi-Annually"),'Extra Payment'!$I$4,IF(AND(MOD(A175,12)=0,'Extra Payment'!$I$4&lt;&gt;"",'Extra Payment'!$I$5="Annually"),'Extra Payment'!$I$4,0)))),"")</f>
        <v>0</v>
      </c>
      <c r="F175" s="19">
        <f>IF(A175&lt;&gt;"",IF(B174+D175&gt;F174,'Extra Payment'!$E$10+'Extra Payment Amortization'!E175,B174+D175),"")</f>
        <v>1300.0732338471273</v>
      </c>
      <c r="G175" s="19">
        <f t="shared" si="14"/>
        <v>76689.47144127537</v>
      </c>
    </row>
    <row r="176" spans="1:7" ht="12.75">
      <c r="A176" s="22">
        <f t="shared" si="11"/>
        <v>165</v>
      </c>
      <c r="B176" s="19">
        <f t="shared" si="15"/>
        <v>1191.7122733328138</v>
      </c>
      <c r="C176" s="19">
        <f t="shared" si="12"/>
        <v>1485.748817013773</v>
      </c>
      <c r="D176" s="19">
        <f t="shared" si="13"/>
        <v>14.324416833354237</v>
      </c>
      <c r="E176" s="19">
        <f>IF(A176&lt;&gt;"",IF(AND('Extra Payment'!$I$4&lt;&gt;"",'Extra Payment'!$I$5="Monthly"),'Extra Payment'!$I$4,IF(AND(MOD(A176,3)=0,'Extra Payment'!$I$4&lt;&gt;"",'Extra Payment'!$I$5="Quarterly"),'Extra Payment'!$I$4,IF(AND(MOD(A176,6)=0,'Extra Payment'!$I$4&lt;&gt;"",'Extra Payment'!$I$5="Semi-Annually"),'Extra Payment'!$I$4,IF(AND(MOD(A176,12)=0,'Extra Payment'!$I$4&lt;&gt;"",'Extra Payment'!$I$5="Annually"),'Extra Payment'!$I$4,0)))),"")</f>
        <v>200</v>
      </c>
      <c r="F176" s="19">
        <f>IF(A176&lt;&gt;"",IF(B175+D176&gt;F175,'Extra Payment'!$E$10+'Extra Payment Amortization'!E176,B175+D176),"")</f>
        <v>1500.0732338471273</v>
      </c>
      <c r="G176" s="19">
        <f t="shared" si="14"/>
        <v>76703.79585810872</v>
      </c>
    </row>
    <row r="177" spans="1:7" ht="12.75">
      <c r="A177" s="22">
        <f t="shared" si="11"/>
        <v>166</v>
      </c>
      <c r="B177" s="19">
        <f t="shared" si="15"/>
        <v>0</v>
      </c>
      <c r="C177" s="19">
        <f t="shared" si="12"/>
        <v>1191.7122733328138</v>
      </c>
      <c r="D177" s="19">
        <f t="shared" si="13"/>
        <v>6.375660662330553</v>
      </c>
      <c r="E177" s="19">
        <f>IF(A177&lt;&gt;"",IF(AND('Extra Payment'!$I$4&lt;&gt;"",'Extra Payment'!$I$5="Monthly"),'Extra Payment'!$I$4,IF(AND(MOD(A177,3)=0,'Extra Payment'!$I$4&lt;&gt;"",'Extra Payment'!$I$5="Quarterly"),'Extra Payment'!$I$4,IF(AND(MOD(A177,6)=0,'Extra Payment'!$I$4&lt;&gt;"",'Extra Payment'!$I$5="Semi-Annually"),'Extra Payment'!$I$4,IF(AND(MOD(A177,12)=0,'Extra Payment'!$I$4&lt;&gt;"",'Extra Payment'!$I$5="Annually"),'Extra Payment'!$I$4,0)))),"")</f>
        <v>0</v>
      </c>
      <c r="F177" s="19">
        <f>IF(A177&lt;&gt;"",IF(B176+D177&gt;F176,'Extra Payment'!$E$10+'Extra Payment Amortization'!E177,B176+D177),"")</f>
        <v>1198.0879339951443</v>
      </c>
      <c r="G177" s="19">
        <f t="shared" si="14"/>
        <v>76710.17151877105</v>
      </c>
    </row>
    <row r="178" spans="1:7" ht="12.75">
      <c r="A178" s="22">
        <f t="shared" si="11"/>
      </c>
      <c r="B178" s="19">
        <f t="shared" si="15"/>
      </c>
      <c r="C178" s="19">
        <f t="shared" si="12"/>
      </c>
      <c r="D178" s="19">
        <f t="shared" si="13"/>
      </c>
      <c r="E178" s="19">
        <f>IF(A178&lt;&gt;"",IF(AND('Extra Payment'!$I$4&lt;&gt;"",'Extra Payment'!$I$5="Monthly"),'Extra Payment'!$I$4,IF(AND(MOD(A178,3)=0,'Extra Payment'!$I$4&lt;&gt;"",'Extra Payment'!$I$5="Quarterly"),'Extra Payment'!$I$4,IF(AND(MOD(A178,6)=0,'Extra Payment'!$I$4&lt;&gt;"",'Extra Payment'!$I$5="Semi-Annually"),'Extra Payment'!$I$4,IF(AND(MOD(A178,12)=0,'Extra Payment'!$I$4&lt;&gt;"",'Extra Payment'!$I$5="Annually"),'Extra Payment'!$I$4,0)))),"")</f>
      </c>
      <c r="F178" s="19">
        <f>IF(A178&lt;&gt;"",IF(B177+D178&gt;F177,'Extra Payment'!$E$10+'Extra Payment Amortization'!E178,B177+D178),"")</f>
      </c>
      <c r="G178" s="19">
        <f t="shared" si="14"/>
      </c>
    </row>
    <row r="179" spans="1:7" ht="12.75">
      <c r="A179" s="22">
        <f t="shared" si="11"/>
      </c>
      <c r="B179" s="19">
        <f t="shared" si="15"/>
      </c>
      <c r="C179" s="19">
        <f t="shared" si="12"/>
      </c>
      <c r="D179" s="19">
        <f t="shared" si="13"/>
      </c>
      <c r="E179" s="19">
        <f>IF(A179&lt;&gt;"",IF(AND('Extra Payment'!$I$4&lt;&gt;"",'Extra Payment'!$I$5="Monthly"),'Extra Payment'!$I$4,IF(AND(MOD(A179,3)=0,'Extra Payment'!$I$4&lt;&gt;"",'Extra Payment'!$I$5="Quarterly"),'Extra Payment'!$I$4,IF(AND(MOD(A179,6)=0,'Extra Payment'!$I$4&lt;&gt;"",'Extra Payment'!$I$5="Semi-Annually"),'Extra Payment'!$I$4,IF(AND(MOD(A179,12)=0,'Extra Payment'!$I$4&lt;&gt;"",'Extra Payment'!$I$5="Annually"),'Extra Payment'!$I$4,0)))),"")</f>
      </c>
      <c r="F179" s="19">
        <f>IF(A179&lt;&gt;"",IF(B178+D179&gt;F178,'Extra Payment'!$E$10+'Extra Payment Amortization'!E179,B178+D179),"")</f>
      </c>
      <c r="G179" s="19">
        <f t="shared" si="14"/>
      </c>
    </row>
    <row r="180" spans="1:7" ht="12.75">
      <c r="A180" s="22">
        <f t="shared" si="11"/>
      </c>
      <c r="B180" s="19">
        <f t="shared" si="15"/>
      </c>
      <c r="C180" s="19">
        <f t="shared" si="12"/>
      </c>
      <c r="D180" s="19">
        <f t="shared" si="13"/>
      </c>
      <c r="E180" s="19">
        <f>IF(A180&lt;&gt;"",IF(AND('Extra Payment'!$I$4&lt;&gt;"",'Extra Payment'!$I$5="Monthly"),'Extra Payment'!$I$4,IF(AND(MOD(A180,3)=0,'Extra Payment'!$I$4&lt;&gt;"",'Extra Payment'!$I$5="Quarterly"),'Extra Payment'!$I$4,IF(AND(MOD(A180,6)=0,'Extra Payment'!$I$4&lt;&gt;"",'Extra Payment'!$I$5="Semi-Annually"),'Extra Payment'!$I$4,IF(AND(MOD(A180,12)=0,'Extra Payment'!$I$4&lt;&gt;"",'Extra Payment'!$I$5="Annually"),'Extra Payment'!$I$4,0)))),"")</f>
      </c>
      <c r="F180" s="19">
        <f>IF(A180&lt;&gt;"",IF(B179+D180&gt;F179,'Extra Payment'!$E$10+'Extra Payment Amortization'!E180,B179+D180),"")</f>
      </c>
      <c r="G180" s="19">
        <f t="shared" si="14"/>
      </c>
    </row>
    <row r="181" spans="1:7" ht="12.75">
      <c r="A181" s="22">
        <f t="shared" si="11"/>
      </c>
      <c r="B181" s="19">
        <f t="shared" si="15"/>
      </c>
      <c r="C181" s="19">
        <f t="shared" si="12"/>
      </c>
      <c r="D181" s="19">
        <f t="shared" si="13"/>
      </c>
      <c r="E181" s="19">
        <f>IF(A181&lt;&gt;"",IF(AND('Extra Payment'!$I$4&lt;&gt;"",'Extra Payment'!$I$5="Monthly"),'Extra Payment'!$I$4,IF(AND(MOD(A181,3)=0,'Extra Payment'!$I$4&lt;&gt;"",'Extra Payment'!$I$5="Quarterly"),'Extra Payment'!$I$4,IF(AND(MOD(A181,6)=0,'Extra Payment'!$I$4&lt;&gt;"",'Extra Payment'!$I$5="Semi-Annually"),'Extra Payment'!$I$4,IF(AND(MOD(A181,12)=0,'Extra Payment'!$I$4&lt;&gt;"",'Extra Payment'!$I$5="Annually"),'Extra Payment'!$I$4,0)))),"")</f>
      </c>
      <c r="F181" s="19">
        <f>IF(A181&lt;&gt;"",IF(B180+D181&gt;F180,'Extra Payment'!$E$10+'Extra Payment Amortization'!E181,B180+D181),"")</f>
      </c>
      <c r="G181" s="19">
        <f t="shared" si="14"/>
      </c>
    </row>
    <row r="182" spans="1:7" ht="12.75">
      <c r="A182" s="22">
        <f t="shared" si="11"/>
      </c>
      <c r="B182" s="19">
        <f t="shared" si="15"/>
      </c>
      <c r="C182" s="19">
        <f t="shared" si="12"/>
      </c>
      <c r="D182" s="19">
        <f t="shared" si="13"/>
      </c>
      <c r="E182" s="19">
        <f>IF(A182&lt;&gt;"",IF(AND('Extra Payment'!$I$4&lt;&gt;"",'Extra Payment'!$I$5="Monthly"),'Extra Payment'!$I$4,IF(AND(MOD(A182,3)=0,'Extra Payment'!$I$4&lt;&gt;"",'Extra Payment'!$I$5="Quarterly"),'Extra Payment'!$I$4,IF(AND(MOD(A182,6)=0,'Extra Payment'!$I$4&lt;&gt;"",'Extra Payment'!$I$5="Semi-Annually"),'Extra Payment'!$I$4,IF(AND(MOD(A182,12)=0,'Extra Payment'!$I$4&lt;&gt;"",'Extra Payment'!$I$5="Annually"),'Extra Payment'!$I$4,0)))),"")</f>
      </c>
      <c r="F182" s="19">
        <f>IF(A182&lt;&gt;"",IF(B181+D182&gt;F181,'Extra Payment'!$E$10+'Extra Payment Amortization'!E182,B181+D182),"")</f>
      </c>
      <c r="G182" s="19">
        <f t="shared" si="14"/>
      </c>
    </row>
    <row r="183" spans="1:7" ht="12.75">
      <c r="A183" s="22">
        <f t="shared" si="11"/>
      </c>
      <c r="B183" s="19">
        <f t="shared" si="15"/>
      </c>
      <c r="C183" s="19">
        <f t="shared" si="12"/>
      </c>
      <c r="D183" s="19">
        <f t="shared" si="13"/>
      </c>
      <c r="E183" s="19">
        <f>IF(A183&lt;&gt;"",IF(AND('Extra Payment'!$I$4&lt;&gt;"",'Extra Payment'!$I$5="Monthly"),'Extra Payment'!$I$4,IF(AND(MOD(A183,3)=0,'Extra Payment'!$I$4&lt;&gt;"",'Extra Payment'!$I$5="Quarterly"),'Extra Payment'!$I$4,IF(AND(MOD(A183,6)=0,'Extra Payment'!$I$4&lt;&gt;"",'Extra Payment'!$I$5="Semi-Annually"),'Extra Payment'!$I$4,IF(AND(MOD(A183,12)=0,'Extra Payment'!$I$4&lt;&gt;"",'Extra Payment'!$I$5="Annually"),'Extra Payment'!$I$4,0)))),"")</f>
      </c>
      <c r="F183" s="19">
        <f>IF(A183&lt;&gt;"",IF(B182+D183&gt;F182,'Extra Payment'!$E$10+'Extra Payment Amortization'!E183,B182+D183),"")</f>
      </c>
      <c r="G183" s="19">
        <f t="shared" si="14"/>
      </c>
    </row>
    <row r="184" spans="1:7" ht="12.75">
      <c r="A184" s="22">
        <f t="shared" si="11"/>
      </c>
      <c r="B184" s="19">
        <f t="shared" si="15"/>
      </c>
      <c r="C184" s="19">
        <f t="shared" si="12"/>
      </c>
      <c r="D184" s="19">
        <f t="shared" si="13"/>
      </c>
      <c r="E184" s="19">
        <f>IF(A184&lt;&gt;"",IF(AND('Extra Payment'!$I$4&lt;&gt;"",'Extra Payment'!$I$5="Monthly"),'Extra Payment'!$I$4,IF(AND(MOD(A184,3)=0,'Extra Payment'!$I$4&lt;&gt;"",'Extra Payment'!$I$5="Quarterly"),'Extra Payment'!$I$4,IF(AND(MOD(A184,6)=0,'Extra Payment'!$I$4&lt;&gt;"",'Extra Payment'!$I$5="Semi-Annually"),'Extra Payment'!$I$4,IF(AND(MOD(A184,12)=0,'Extra Payment'!$I$4&lt;&gt;"",'Extra Payment'!$I$5="Annually"),'Extra Payment'!$I$4,0)))),"")</f>
      </c>
      <c r="F184" s="19">
        <f>IF(A184&lt;&gt;"",IF(B183+D184&gt;F183,'Extra Payment'!$E$10+'Extra Payment Amortization'!E184,B183+D184),"")</f>
      </c>
      <c r="G184" s="19">
        <f t="shared" si="14"/>
      </c>
    </row>
    <row r="185" spans="1:7" ht="12.75">
      <c r="A185" s="22">
        <f t="shared" si="11"/>
      </c>
      <c r="B185" s="19">
        <f t="shared" si="15"/>
      </c>
      <c r="C185" s="19">
        <f t="shared" si="12"/>
      </c>
      <c r="D185" s="19">
        <f t="shared" si="13"/>
      </c>
      <c r="E185" s="19">
        <f>IF(A185&lt;&gt;"",IF(AND('Extra Payment'!$I$4&lt;&gt;"",'Extra Payment'!$I$5="Monthly"),'Extra Payment'!$I$4,IF(AND(MOD(A185,3)=0,'Extra Payment'!$I$4&lt;&gt;"",'Extra Payment'!$I$5="Quarterly"),'Extra Payment'!$I$4,IF(AND(MOD(A185,6)=0,'Extra Payment'!$I$4&lt;&gt;"",'Extra Payment'!$I$5="Semi-Annually"),'Extra Payment'!$I$4,IF(AND(MOD(A185,12)=0,'Extra Payment'!$I$4&lt;&gt;"",'Extra Payment'!$I$5="Annually"),'Extra Payment'!$I$4,0)))),"")</f>
      </c>
      <c r="F185" s="19">
        <f>IF(A185&lt;&gt;"",IF(B184+D185&gt;F184,'Extra Payment'!$E$10+'Extra Payment Amortization'!E185,B184+D185),"")</f>
      </c>
      <c r="G185" s="19">
        <f t="shared" si="14"/>
      </c>
    </row>
    <row r="186" spans="1:7" ht="12.75">
      <c r="A186" s="22">
        <f t="shared" si="11"/>
      </c>
      <c r="B186" s="19">
        <f t="shared" si="15"/>
      </c>
      <c r="C186" s="19">
        <f t="shared" si="12"/>
      </c>
      <c r="D186" s="19">
        <f t="shared" si="13"/>
      </c>
      <c r="E186" s="19">
        <f>IF(A186&lt;&gt;"",IF(AND('Extra Payment'!$I$4&lt;&gt;"",'Extra Payment'!$I$5="Monthly"),'Extra Payment'!$I$4,IF(AND(MOD(A186,3)=0,'Extra Payment'!$I$4&lt;&gt;"",'Extra Payment'!$I$5="Quarterly"),'Extra Payment'!$I$4,IF(AND(MOD(A186,6)=0,'Extra Payment'!$I$4&lt;&gt;"",'Extra Payment'!$I$5="Semi-Annually"),'Extra Payment'!$I$4,IF(AND(MOD(A186,12)=0,'Extra Payment'!$I$4&lt;&gt;"",'Extra Payment'!$I$5="Annually"),'Extra Payment'!$I$4,0)))),"")</f>
      </c>
      <c r="F186" s="19">
        <f>IF(A186&lt;&gt;"",IF(B185+D186&gt;F185,'Extra Payment'!$E$10+'Extra Payment Amortization'!E186,B185+D186),"")</f>
      </c>
      <c r="G186" s="19">
        <f t="shared" si="14"/>
      </c>
    </row>
    <row r="187" spans="1:7" ht="12.75">
      <c r="A187" s="22">
        <f t="shared" si="11"/>
      </c>
      <c r="B187" s="19">
        <f t="shared" si="15"/>
      </c>
      <c r="C187" s="19">
        <f t="shared" si="12"/>
      </c>
      <c r="D187" s="19">
        <f t="shared" si="13"/>
      </c>
      <c r="E187" s="19">
        <f>IF(A187&lt;&gt;"",IF(AND('Extra Payment'!$I$4&lt;&gt;"",'Extra Payment'!$I$5="Monthly"),'Extra Payment'!$I$4,IF(AND(MOD(A187,3)=0,'Extra Payment'!$I$4&lt;&gt;"",'Extra Payment'!$I$5="Quarterly"),'Extra Payment'!$I$4,IF(AND(MOD(A187,6)=0,'Extra Payment'!$I$4&lt;&gt;"",'Extra Payment'!$I$5="Semi-Annually"),'Extra Payment'!$I$4,IF(AND(MOD(A187,12)=0,'Extra Payment'!$I$4&lt;&gt;"",'Extra Payment'!$I$5="Annually"),'Extra Payment'!$I$4,0)))),"")</f>
      </c>
      <c r="F187" s="19">
        <f>IF(A187&lt;&gt;"",IF(B186+D187&gt;F186,'Extra Payment'!$E$10+'Extra Payment Amortization'!E187,B186+D187),"")</f>
      </c>
      <c r="G187" s="19">
        <f t="shared" si="14"/>
      </c>
    </row>
    <row r="188" spans="1:7" ht="12.75">
      <c r="A188" s="22">
        <f t="shared" si="11"/>
      </c>
      <c r="B188" s="19">
        <f t="shared" si="15"/>
      </c>
      <c r="C188" s="19">
        <f t="shared" si="12"/>
      </c>
      <c r="D188" s="19">
        <f t="shared" si="13"/>
      </c>
      <c r="E188" s="19">
        <f>IF(A188&lt;&gt;"",IF(AND('Extra Payment'!$I$4&lt;&gt;"",'Extra Payment'!$I$5="Monthly"),'Extra Payment'!$I$4,IF(AND(MOD(A188,3)=0,'Extra Payment'!$I$4&lt;&gt;"",'Extra Payment'!$I$5="Quarterly"),'Extra Payment'!$I$4,IF(AND(MOD(A188,6)=0,'Extra Payment'!$I$4&lt;&gt;"",'Extra Payment'!$I$5="Semi-Annually"),'Extra Payment'!$I$4,IF(AND(MOD(A188,12)=0,'Extra Payment'!$I$4&lt;&gt;"",'Extra Payment'!$I$5="Annually"),'Extra Payment'!$I$4,0)))),"")</f>
      </c>
      <c r="F188" s="19">
        <f>IF(A188&lt;&gt;"",IF(B187+D188&gt;F187,'Extra Payment'!$E$10+'Extra Payment Amortization'!E188,B187+D188),"")</f>
      </c>
      <c r="G188" s="19">
        <f t="shared" si="14"/>
      </c>
    </row>
    <row r="189" spans="1:7" ht="12.75">
      <c r="A189" s="22">
        <f t="shared" si="11"/>
      </c>
      <c r="B189" s="19">
        <f t="shared" si="15"/>
      </c>
      <c r="C189" s="19">
        <f t="shared" si="12"/>
      </c>
      <c r="D189" s="19">
        <f t="shared" si="13"/>
      </c>
      <c r="E189" s="19">
        <f>IF(A189&lt;&gt;"",IF(AND('Extra Payment'!$I$4&lt;&gt;"",'Extra Payment'!$I$5="Monthly"),'Extra Payment'!$I$4,IF(AND(MOD(A189,3)=0,'Extra Payment'!$I$4&lt;&gt;"",'Extra Payment'!$I$5="Quarterly"),'Extra Payment'!$I$4,IF(AND(MOD(A189,6)=0,'Extra Payment'!$I$4&lt;&gt;"",'Extra Payment'!$I$5="Semi-Annually"),'Extra Payment'!$I$4,IF(AND(MOD(A189,12)=0,'Extra Payment'!$I$4&lt;&gt;"",'Extra Payment'!$I$5="Annually"),'Extra Payment'!$I$4,0)))),"")</f>
      </c>
      <c r="F189" s="19">
        <f>IF(A189&lt;&gt;"",IF(B188+D189&gt;F188,'Extra Payment'!$E$10+'Extra Payment Amortization'!E189,B188+D189),"")</f>
      </c>
      <c r="G189" s="19">
        <f t="shared" si="14"/>
      </c>
    </row>
    <row r="190" spans="1:7" ht="12.75">
      <c r="A190" s="22">
        <f t="shared" si="11"/>
      </c>
      <c r="B190" s="19">
        <f t="shared" si="15"/>
      </c>
      <c r="C190" s="19">
        <f t="shared" si="12"/>
      </c>
      <c r="D190" s="19">
        <f t="shared" si="13"/>
      </c>
      <c r="E190" s="19">
        <f>IF(A190&lt;&gt;"",IF(AND('Extra Payment'!$I$4&lt;&gt;"",'Extra Payment'!$I$5="Monthly"),'Extra Payment'!$I$4,IF(AND(MOD(A190,3)=0,'Extra Payment'!$I$4&lt;&gt;"",'Extra Payment'!$I$5="Quarterly"),'Extra Payment'!$I$4,IF(AND(MOD(A190,6)=0,'Extra Payment'!$I$4&lt;&gt;"",'Extra Payment'!$I$5="Semi-Annually"),'Extra Payment'!$I$4,IF(AND(MOD(A190,12)=0,'Extra Payment'!$I$4&lt;&gt;"",'Extra Payment'!$I$5="Annually"),'Extra Payment'!$I$4,0)))),"")</f>
      </c>
      <c r="F190" s="19">
        <f>IF(A190&lt;&gt;"",IF(B189+D190&gt;F189,'Extra Payment'!$E$10+'Extra Payment Amortization'!E190,B189+D190),"")</f>
      </c>
      <c r="G190" s="19">
        <f t="shared" si="14"/>
      </c>
    </row>
    <row r="191" spans="1:7" ht="12.75">
      <c r="A191" s="22">
        <f t="shared" si="11"/>
      </c>
      <c r="B191" s="19">
        <f t="shared" si="15"/>
      </c>
      <c r="C191" s="19">
        <f t="shared" si="12"/>
      </c>
      <c r="D191" s="19">
        <f t="shared" si="13"/>
      </c>
      <c r="E191" s="19">
        <f>IF(A191&lt;&gt;"",IF(AND('Extra Payment'!$I$4&lt;&gt;"",'Extra Payment'!$I$5="Monthly"),'Extra Payment'!$I$4,IF(AND(MOD(A191,3)=0,'Extra Payment'!$I$4&lt;&gt;"",'Extra Payment'!$I$5="Quarterly"),'Extra Payment'!$I$4,IF(AND(MOD(A191,6)=0,'Extra Payment'!$I$4&lt;&gt;"",'Extra Payment'!$I$5="Semi-Annually"),'Extra Payment'!$I$4,IF(AND(MOD(A191,12)=0,'Extra Payment'!$I$4&lt;&gt;"",'Extra Payment'!$I$5="Annually"),'Extra Payment'!$I$4,0)))),"")</f>
      </c>
      <c r="F191" s="19">
        <f>IF(A191&lt;&gt;"",IF(B190+D191&gt;F190,'Extra Payment'!$E$10+'Extra Payment Amortization'!E191,B190+D191),"")</f>
      </c>
      <c r="G191" s="19">
        <f t="shared" si="14"/>
      </c>
    </row>
    <row r="192" spans="1:7" ht="12.75">
      <c r="A192" s="22">
        <f>IF(A191="","",IF(B190+D190&lt;F190,"",A191+1))</f>
      </c>
      <c r="B192" s="19">
        <f t="shared" si="15"/>
      </c>
      <c r="C192" s="19">
        <f t="shared" si="12"/>
      </c>
      <c r="D192" s="19">
        <f t="shared" si="13"/>
      </c>
      <c r="E192" s="19">
        <f>IF(A192&lt;&gt;"",IF(AND('Extra Payment'!$I$4&lt;&gt;"",'Extra Payment'!$I$5="Monthly"),'Extra Payment'!$I$4,IF(AND(MOD(A192,3)=0,'Extra Payment'!$I$4&lt;&gt;"",'Extra Payment'!$I$5="Quarterly"),'Extra Payment'!$I$4,IF(AND(MOD(A192,6)=0,'Extra Payment'!$I$4&lt;&gt;"",'Extra Payment'!$I$5="Semi-Annually"),'Extra Payment'!$I$4,IF(AND(MOD(A192,12)=0,'Extra Payment'!$I$4&lt;&gt;"",'Extra Payment'!$I$5="Annually"),'Extra Payment'!$I$4,0)))),"")</f>
      </c>
      <c r="F192" s="19">
        <f>IF(A192&lt;&gt;"",IF(B191+D192&gt;F191,'Extra Payment'!$E$10+'Extra Payment Amortization'!E192,B191+D192),"")</f>
      </c>
      <c r="G192" s="19">
        <f t="shared" si="14"/>
      </c>
    </row>
    <row r="193" spans="1:7" ht="12.75">
      <c r="A193" s="22">
        <f>IF(A192="","",IF(B191+D191&lt;F191,"",A192+1))</f>
      </c>
      <c r="B193" s="19">
        <f t="shared" si="15"/>
      </c>
      <c r="C193" s="19">
        <f t="shared" si="12"/>
      </c>
      <c r="D193" s="19">
        <f t="shared" si="13"/>
      </c>
      <c r="E193" s="19">
        <f>IF(A193&lt;&gt;"",IF(AND('Extra Payment'!$I$4&lt;&gt;"",'Extra Payment'!$I$5="Monthly"),'Extra Payment'!$I$4,IF(AND(MOD(A193,3)=0,'Extra Payment'!$I$4&lt;&gt;"",'Extra Payment'!$I$5="Quarterly"),'Extra Payment'!$I$4,IF(AND(MOD(A193,6)=0,'Extra Payment'!$I$4&lt;&gt;"",'Extra Payment'!$I$5="Semi-Annually"),'Extra Payment'!$I$4,IF(AND(MOD(A193,12)=0,'Extra Payment'!$I$4&lt;&gt;"",'Extra Payment'!$I$5="Annually"),'Extra Payment'!$I$4,0)))),"")</f>
      </c>
      <c r="F193" s="19">
        <f>IF(A193&lt;&gt;"",IF(B192+D193&gt;F192,'Extra Payment'!$E$10+'Extra Payment Amortization'!E193,B192+D193),"")</f>
      </c>
      <c r="G193" s="19">
        <f t="shared" si="14"/>
      </c>
    </row>
    <row r="194" spans="1:7" ht="12.75">
      <c r="A194" s="22">
        <f aca="true" t="shared" si="16" ref="A194:A257">IF(A193="","",IF(B192+D192&lt;F192,"",A193+1))</f>
      </c>
      <c r="B194" s="19">
        <f t="shared" si="15"/>
      </c>
      <c r="C194" s="19">
        <f t="shared" si="12"/>
      </c>
      <c r="D194" s="19">
        <f t="shared" si="13"/>
      </c>
      <c r="E194" s="19">
        <f>IF(A194&lt;&gt;"",IF(AND('Extra Payment'!$I$4&lt;&gt;"",'Extra Payment'!$I$5="Monthly"),'Extra Payment'!$I$4,IF(AND(MOD(A194,3)=0,'Extra Payment'!$I$4&lt;&gt;"",'Extra Payment'!$I$5="Quarterly"),'Extra Payment'!$I$4,IF(AND(MOD(A194,6)=0,'Extra Payment'!$I$4&lt;&gt;"",'Extra Payment'!$I$5="Semi-Annually"),'Extra Payment'!$I$4,IF(AND(MOD(A194,12)=0,'Extra Payment'!$I$4&lt;&gt;"",'Extra Payment'!$I$5="Annually"),'Extra Payment'!$I$4,0)))),"")</f>
      </c>
      <c r="F194" s="19">
        <f>IF(A194&lt;&gt;"",IF(B193+D194&gt;F193,'Extra Payment'!$E$10+'Extra Payment Amortization'!E194,B193+D194),"")</f>
      </c>
      <c r="G194" s="19">
        <f t="shared" si="14"/>
      </c>
    </row>
    <row r="195" spans="1:7" ht="12.75">
      <c r="A195" s="22">
        <f t="shared" si="16"/>
      </c>
      <c r="B195" s="19">
        <f t="shared" si="15"/>
      </c>
      <c r="C195" s="19">
        <f t="shared" si="12"/>
      </c>
      <c r="D195" s="19">
        <f t="shared" si="13"/>
      </c>
      <c r="E195" s="19">
        <f>IF(A195&lt;&gt;"",IF(AND('Extra Payment'!$I$4&lt;&gt;"",'Extra Payment'!$I$5="Monthly"),'Extra Payment'!$I$4,IF(AND(MOD(A195,3)=0,'Extra Payment'!$I$4&lt;&gt;"",'Extra Payment'!$I$5="Quarterly"),'Extra Payment'!$I$4,IF(AND(MOD(A195,6)=0,'Extra Payment'!$I$4&lt;&gt;"",'Extra Payment'!$I$5="Semi-Annually"),'Extra Payment'!$I$4,IF(AND(MOD(A195,12)=0,'Extra Payment'!$I$4&lt;&gt;"",'Extra Payment'!$I$5="Annually"),'Extra Payment'!$I$4,0)))),"")</f>
      </c>
      <c r="F195" s="19">
        <f>IF(A195&lt;&gt;"",IF(B194+D195&gt;F194,'Extra Payment'!$E$10+'Extra Payment Amortization'!E195,B194+D195),"")</f>
      </c>
      <c r="G195" s="19">
        <f t="shared" si="14"/>
      </c>
    </row>
    <row r="196" spans="1:7" ht="12.75">
      <c r="A196" s="22">
        <f t="shared" si="16"/>
      </c>
      <c r="B196" s="19">
        <f t="shared" si="15"/>
      </c>
      <c r="C196" s="19">
        <f t="shared" si="12"/>
      </c>
      <c r="D196" s="19">
        <f t="shared" si="13"/>
      </c>
      <c r="E196" s="19">
        <f>IF(A196&lt;&gt;"",IF(AND('Extra Payment'!$I$4&lt;&gt;"",'Extra Payment'!$I$5="Monthly"),'Extra Payment'!$I$4,IF(AND(MOD(A196,3)=0,'Extra Payment'!$I$4&lt;&gt;"",'Extra Payment'!$I$5="Quarterly"),'Extra Payment'!$I$4,IF(AND(MOD(A196,6)=0,'Extra Payment'!$I$4&lt;&gt;"",'Extra Payment'!$I$5="Semi-Annually"),'Extra Payment'!$I$4,IF(AND(MOD(A196,12)=0,'Extra Payment'!$I$4&lt;&gt;"",'Extra Payment'!$I$5="Annually"),'Extra Payment'!$I$4,0)))),"")</f>
      </c>
      <c r="F196" s="19">
        <f>IF(A196&lt;&gt;"",IF(B195+D196&gt;F195,'Extra Payment'!$E$10+'Extra Payment Amortization'!E196,B195+D196),"")</f>
      </c>
      <c r="G196" s="19">
        <f t="shared" si="14"/>
      </c>
    </row>
    <row r="197" spans="1:7" ht="12.75">
      <c r="A197" s="22">
        <f t="shared" si="16"/>
      </c>
      <c r="B197" s="19">
        <f t="shared" si="15"/>
      </c>
      <c r="C197" s="19">
        <f t="shared" si="12"/>
      </c>
      <c r="D197" s="19">
        <f t="shared" si="13"/>
      </c>
      <c r="E197" s="19">
        <f>IF(A197&lt;&gt;"",IF(AND('Extra Payment'!$I$4&lt;&gt;"",'Extra Payment'!$I$5="Monthly"),'Extra Payment'!$I$4,IF(AND(MOD(A197,3)=0,'Extra Payment'!$I$4&lt;&gt;"",'Extra Payment'!$I$5="Quarterly"),'Extra Payment'!$I$4,IF(AND(MOD(A197,6)=0,'Extra Payment'!$I$4&lt;&gt;"",'Extra Payment'!$I$5="Semi-Annually"),'Extra Payment'!$I$4,IF(AND(MOD(A197,12)=0,'Extra Payment'!$I$4&lt;&gt;"",'Extra Payment'!$I$5="Annually"),'Extra Payment'!$I$4,0)))),"")</f>
      </c>
      <c r="F197" s="19">
        <f>IF(A197&lt;&gt;"",IF(B196+D197&gt;F196,'Extra Payment'!$E$10+'Extra Payment Amortization'!E197,B196+D197),"")</f>
      </c>
      <c r="G197" s="19">
        <f t="shared" si="14"/>
      </c>
    </row>
    <row r="198" spans="1:7" ht="12.75">
      <c r="A198" s="22">
        <f t="shared" si="16"/>
      </c>
      <c r="B198" s="19">
        <f t="shared" si="15"/>
      </c>
      <c r="C198" s="19">
        <f t="shared" si="12"/>
      </c>
      <c r="D198" s="19">
        <f t="shared" si="13"/>
      </c>
      <c r="E198" s="19">
        <f>IF(A198&lt;&gt;"",IF(AND('Extra Payment'!$I$4&lt;&gt;"",'Extra Payment'!$I$5="Monthly"),'Extra Payment'!$I$4,IF(AND(MOD(A198,3)=0,'Extra Payment'!$I$4&lt;&gt;"",'Extra Payment'!$I$5="Quarterly"),'Extra Payment'!$I$4,IF(AND(MOD(A198,6)=0,'Extra Payment'!$I$4&lt;&gt;"",'Extra Payment'!$I$5="Semi-Annually"),'Extra Payment'!$I$4,IF(AND(MOD(A198,12)=0,'Extra Payment'!$I$4&lt;&gt;"",'Extra Payment'!$I$5="Annually"),'Extra Payment'!$I$4,0)))),"")</f>
      </c>
      <c r="F198" s="19">
        <f>IF(A198&lt;&gt;"",IF(B197+D198&gt;F197,'Extra Payment'!$E$10+'Extra Payment Amortization'!E198,B197+D198),"")</f>
      </c>
      <c r="G198" s="19">
        <f t="shared" si="14"/>
      </c>
    </row>
    <row r="199" spans="1:7" ht="12.75">
      <c r="A199" s="22">
        <f t="shared" si="16"/>
      </c>
      <c r="B199" s="19">
        <f t="shared" si="15"/>
      </c>
      <c r="C199" s="19">
        <f t="shared" si="12"/>
      </c>
      <c r="D199" s="19">
        <f t="shared" si="13"/>
      </c>
      <c r="E199" s="19">
        <f>IF(A199&lt;&gt;"",IF(AND('Extra Payment'!$I$4&lt;&gt;"",'Extra Payment'!$I$5="Monthly"),'Extra Payment'!$I$4,IF(AND(MOD(A199,3)=0,'Extra Payment'!$I$4&lt;&gt;"",'Extra Payment'!$I$5="Quarterly"),'Extra Payment'!$I$4,IF(AND(MOD(A199,6)=0,'Extra Payment'!$I$4&lt;&gt;"",'Extra Payment'!$I$5="Semi-Annually"),'Extra Payment'!$I$4,IF(AND(MOD(A199,12)=0,'Extra Payment'!$I$4&lt;&gt;"",'Extra Payment'!$I$5="Annually"),'Extra Payment'!$I$4,0)))),"")</f>
      </c>
      <c r="F199" s="19">
        <f>IF(A199&lt;&gt;"",IF(B198+D199&gt;F198,'Extra Payment'!$E$10+'Extra Payment Amortization'!E199,B198+D199),"")</f>
      </c>
      <c r="G199" s="19">
        <f t="shared" si="14"/>
      </c>
    </row>
    <row r="200" spans="1:7" ht="12.75">
      <c r="A200" s="22">
        <f t="shared" si="16"/>
      </c>
      <c r="B200" s="19">
        <f t="shared" si="15"/>
      </c>
      <c r="C200" s="19">
        <f t="shared" si="12"/>
      </c>
      <c r="D200" s="19">
        <f t="shared" si="13"/>
      </c>
      <c r="E200" s="19">
        <f>IF(A200&lt;&gt;"",IF(AND('Extra Payment'!$I$4&lt;&gt;"",'Extra Payment'!$I$5="Monthly"),'Extra Payment'!$I$4,IF(AND(MOD(A200,3)=0,'Extra Payment'!$I$4&lt;&gt;"",'Extra Payment'!$I$5="Quarterly"),'Extra Payment'!$I$4,IF(AND(MOD(A200,6)=0,'Extra Payment'!$I$4&lt;&gt;"",'Extra Payment'!$I$5="Semi-Annually"),'Extra Payment'!$I$4,IF(AND(MOD(A200,12)=0,'Extra Payment'!$I$4&lt;&gt;"",'Extra Payment'!$I$5="Annually"),'Extra Payment'!$I$4,0)))),"")</f>
      </c>
      <c r="F200" s="19">
        <f>IF(A200&lt;&gt;"",IF(B199+D200&gt;F199,'Extra Payment'!$E$10+'Extra Payment Amortization'!E200,B199+D200),"")</f>
      </c>
      <c r="G200" s="19">
        <f t="shared" si="14"/>
      </c>
    </row>
    <row r="201" spans="1:7" ht="12.75">
      <c r="A201" s="22">
        <f t="shared" si="16"/>
      </c>
      <c r="B201" s="19">
        <f t="shared" si="15"/>
      </c>
      <c r="C201" s="19">
        <f t="shared" si="12"/>
      </c>
      <c r="D201" s="19">
        <f t="shared" si="13"/>
      </c>
      <c r="E201" s="19">
        <f>IF(A201&lt;&gt;"",IF(AND('Extra Payment'!$I$4&lt;&gt;"",'Extra Payment'!$I$5="Monthly"),'Extra Payment'!$I$4,IF(AND(MOD(A201,3)=0,'Extra Payment'!$I$4&lt;&gt;"",'Extra Payment'!$I$5="Quarterly"),'Extra Payment'!$I$4,IF(AND(MOD(A201,6)=0,'Extra Payment'!$I$4&lt;&gt;"",'Extra Payment'!$I$5="Semi-Annually"),'Extra Payment'!$I$4,IF(AND(MOD(A201,12)=0,'Extra Payment'!$I$4&lt;&gt;"",'Extra Payment'!$I$5="Annually"),'Extra Payment'!$I$4,0)))),"")</f>
      </c>
      <c r="F201" s="19">
        <f>IF(A201&lt;&gt;"",IF(B200+D201&gt;F200,'Extra Payment'!$E$10+'Extra Payment Amortization'!E201,B200+D201),"")</f>
      </c>
      <c r="G201" s="19">
        <f t="shared" si="14"/>
      </c>
    </row>
    <row r="202" spans="1:7" ht="12.75">
      <c r="A202" s="22">
        <f t="shared" si="16"/>
      </c>
      <c r="B202" s="19">
        <f t="shared" si="15"/>
      </c>
      <c r="C202" s="19">
        <f t="shared" si="12"/>
      </c>
      <c r="D202" s="19">
        <f t="shared" si="13"/>
      </c>
      <c r="E202" s="19">
        <f>IF(A202&lt;&gt;"",IF(AND('Extra Payment'!$I$4&lt;&gt;"",'Extra Payment'!$I$5="Monthly"),'Extra Payment'!$I$4,IF(AND(MOD(A202,3)=0,'Extra Payment'!$I$4&lt;&gt;"",'Extra Payment'!$I$5="Quarterly"),'Extra Payment'!$I$4,IF(AND(MOD(A202,6)=0,'Extra Payment'!$I$4&lt;&gt;"",'Extra Payment'!$I$5="Semi-Annually"),'Extra Payment'!$I$4,IF(AND(MOD(A202,12)=0,'Extra Payment'!$I$4&lt;&gt;"",'Extra Payment'!$I$5="Annually"),'Extra Payment'!$I$4,0)))),"")</f>
      </c>
      <c r="F202" s="19">
        <f>IF(A202&lt;&gt;"",IF(B201+D202&gt;F201,'Extra Payment'!$E$10+'Extra Payment Amortization'!E202,B201+D202),"")</f>
      </c>
      <c r="G202" s="19">
        <f t="shared" si="14"/>
      </c>
    </row>
    <row r="203" spans="1:7" ht="12.75">
      <c r="A203" s="22">
        <f t="shared" si="16"/>
      </c>
      <c r="B203" s="19">
        <f t="shared" si="15"/>
      </c>
      <c r="C203" s="19">
        <f t="shared" si="12"/>
      </c>
      <c r="D203" s="19">
        <f t="shared" si="13"/>
      </c>
      <c r="E203" s="19">
        <f>IF(A203&lt;&gt;"",IF(AND('Extra Payment'!$I$4&lt;&gt;"",'Extra Payment'!$I$5="Monthly"),'Extra Payment'!$I$4,IF(AND(MOD(A203,3)=0,'Extra Payment'!$I$4&lt;&gt;"",'Extra Payment'!$I$5="Quarterly"),'Extra Payment'!$I$4,IF(AND(MOD(A203,6)=0,'Extra Payment'!$I$4&lt;&gt;"",'Extra Payment'!$I$5="Semi-Annually"),'Extra Payment'!$I$4,IF(AND(MOD(A203,12)=0,'Extra Payment'!$I$4&lt;&gt;"",'Extra Payment'!$I$5="Annually"),'Extra Payment'!$I$4,0)))),"")</f>
      </c>
      <c r="F203" s="19">
        <f>IF(A203&lt;&gt;"",IF(B202+D203&gt;F202,'Extra Payment'!$E$10+'Extra Payment Amortization'!E203,B202+D203),"")</f>
      </c>
      <c r="G203" s="19">
        <f t="shared" si="14"/>
      </c>
    </row>
    <row r="204" spans="1:7" ht="12.75">
      <c r="A204" s="22">
        <f t="shared" si="16"/>
      </c>
      <c r="B204" s="19">
        <f t="shared" si="15"/>
      </c>
      <c r="C204" s="19">
        <f t="shared" si="12"/>
      </c>
      <c r="D204" s="19">
        <f t="shared" si="13"/>
      </c>
      <c r="E204" s="19">
        <f>IF(A204&lt;&gt;"",IF(AND('Extra Payment'!$I$4&lt;&gt;"",'Extra Payment'!$I$5="Monthly"),'Extra Payment'!$I$4,IF(AND(MOD(A204,3)=0,'Extra Payment'!$I$4&lt;&gt;"",'Extra Payment'!$I$5="Quarterly"),'Extra Payment'!$I$4,IF(AND(MOD(A204,6)=0,'Extra Payment'!$I$4&lt;&gt;"",'Extra Payment'!$I$5="Semi-Annually"),'Extra Payment'!$I$4,IF(AND(MOD(A204,12)=0,'Extra Payment'!$I$4&lt;&gt;"",'Extra Payment'!$I$5="Annually"),'Extra Payment'!$I$4,0)))),"")</f>
      </c>
      <c r="F204" s="19">
        <f>IF(A204&lt;&gt;"",IF(B203+D204&gt;F203,'Extra Payment'!$E$10+'Extra Payment Amortization'!E204,B203+D204),"")</f>
      </c>
      <c r="G204" s="19">
        <f t="shared" si="14"/>
      </c>
    </row>
    <row r="205" spans="1:7" ht="12.75">
      <c r="A205" s="22">
        <f t="shared" si="16"/>
      </c>
      <c r="B205" s="19">
        <f t="shared" si="15"/>
      </c>
      <c r="C205" s="19">
        <f t="shared" si="12"/>
      </c>
      <c r="D205" s="19">
        <f t="shared" si="13"/>
      </c>
      <c r="E205" s="19">
        <f>IF(A205&lt;&gt;"",IF(AND('Extra Payment'!$I$4&lt;&gt;"",'Extra Payment'!$I$5="Monthly"),'Extra Payment'!$I$4,IF(AND(MOD(A205,3)=0,'Extra Payment'!$I$4&lt;&gt;"",'Extra Payment'!$I$5="Quarterly"),'Extra Payment'!$I$4,IF(AND(MOD(A205,6)=0,'Extra Payment'!$I$4&lt;&gt;"",'Extra Payment'!$I$5="Semi-Annually"),'Extra Payment'!$I$4,IF(AND(MOD(A205,12)=0,'Extra Payment'!$I$4&lt;&gt;"",'Extra Payment'!$I$5="Annually"),'Extra Payment'!$I$4,0)))),"")</f>
      </c>
      <c r="F205" s="19">
        <f>IF(A205&lt;&gt;"",IF(B204+D205&gt;F204,'Extra Payment'!$E$10+'Extra Payment Amortization'!E205,B204+D205),"")</f>
      </c>
      <c r="G205" s="19">
        <f t="shared" si="14"/>
      </c>
    </row>
    <row r="206" spans="1:7" ht="12.75">
      <c r="A206" s="22">
        <f t="shared" si="16"/>
      </c>
      <c r="B206" s="19">
        <f t="shared" si="15"/>
      </c>
      <c r="C206" s="19">
        <f aca="true" t="shared" si="17" ref="C206:C269">IF(A206&lt;&gt;"",F206-D206,"")</f>
      </c>
      <c r="D206" s="19">
        <f aca="true" t="shared" si="18" ref="D206:D269">IF(A206&lt;&gt;"",B205*$D$5/12,"")</f>
      </c>
      <c r="E206" s="19">
        <f>IF(A206&lt;&gt;"",IF(AND('Extra Payment'!$I$4&lt;&gt;"",'Extra Payment'!$I$5="Monthly"),'Extra Payment'!$I$4,IF(AND(MOD(A206,3)=0,'Extra Payment'!$I$4&lt;&gt;"",'Extra Payment'!$I$5="Quarterly"),'Extra Payment'!$I$4,IF(AND(MOD(A206,6)=0,'Extra Payment'!$I$4&lt;&gt;"",'Extra Payment'!$I$5="Semi-Annually"),'Extra Payment'!$I$4,IF(AND(MOD(A206,12)=0,'Extra Payment'!$I$4&lt;&gt;"",'Extra Payment'!$I$5="Annually"),'Extra Payment'!$I$4,0)))),"")</f>
      </c>
      <c r="F206" s="19">
        <f>IF(A206&lt;&gt;"",IF(B205+D206&gt;F205,'Extra Payment'!$E$10+'Extra Payment Amortization'!E206,B205+D206),"")</f>
      </c>
      <c r="G206" s="19">
        <f aca="true" t="shared" si="19" ref="G206:G269">IF(A206&lt;&gt;"",D206+G205,"")</f>
      </c>
    </row>
    <row r="207" spans="1:7" ht="12.75">
      <c r="A207" s="22">
        <f t="shared" si="16"/>
      </c>
      <c r="B207" s="19">
        <f t="shared" si="15"/>
      </c>
      <c r="C207" s="19">
        <f t="shared" si="17"/>
      </c>
      <c r="D207" s="19">
        <f t="shared" si="18"/>
      </c>
      <c r="E207" s="19">
        <f>IF(A207&lt;&gt;"",IF(AND('Extra Payment'!$I$4&lt;&gt;"",'Extra Payment'!$I$5="Monthly"),'Extra Payment'!$I$4,IF(AND(MOD(A207,3)=0,'Extra Payment'!$I$4&lt;&gt;"",'Extra Payment'!$I$5="Quarterly"),'Extra Payment'!$I$4,IF(AND(MOD(A207,6)=0,'Extra Payment'!$I$4&lt;&gt;"",'Extra Payment'!$I$5="Semi-Annually"),'Extra Payment'!$I$4,IF(AND(MOD(A207,12)=0,'Extra Payment'!$I$4&lt;&gt;"",'Extra Payment'!$I$5="Annually"),'Extra Payment'!$I$4,0)))),"")</f>
      </c>
      <c r="F207" s="19">
        <f>IF(A207&lt;&gt;"",IF(B206+D207&gt;F206,'Extra Payment'!$E$10+'Extra Payment Amortization'!E207,B206+D207),"")</f>
      </c>
      <c r="G207" s="19">
        <f t="shared" si="19"/>
      </c>
    </row>
    <row r="208" spans="1:7" ht="12.75">
      <c r="A208" s="22">
        <f t="shared" si="16"/>
      </c>
      <c r="B208" s="19">
        <f t="shared" si="15"/>
      </c>
      <c r="C208" s="19">
        <f t="shared" si="17"/>
      </c>
      <c r="D208" s="19">
        <f t="shared" si="18"/>
      </c>
      <c r="E208" s="19">
        <f>IF(A208&lt;&gt;"",IF(AND('Extra Payment'!$I$4&lt;&gt;"",'Extra Payment'!$I$5="Monthly"),'Extra Payment'!$I$4,IF(AND(MOD(A208,3)=0,'Extra Payment'!$I$4&lt;&gt;"",'Extra Payment'!$I$5="Quarterly"),'Extra Payment'!$I$4,IF(AND(MOD(A208,6)=0,'Extra Payment'!$I$4&lt;&gt;"",'Extra Payment'!$I$5="Semi-Annually"),'Extra Payment'!$I$4,IF(AND(MOD(A208,12)=0,'Extra Payment'!$I$4&lt;&gt;"",'Extra Payment'!$I$5="Annually"),'Extra Payment'!$I$4,0)))),"")</f>
      </c>
      <c r="F208" s="19">
        <f>IF(A208&lt;&gt;"",IF(B207+D208&gt;F207,'Extra Payment'!$E$10+'Extra Payment Amortization'!E208,B207+D208),"")</f>
      </c>
      <c r="G208" s="19">
        <f t="shared" si="19"/>
      </c>
    </row>
    <row r="209" spans="1:7" ht="12.75">
      <c r="A209" s="22">
        <f t="shared" si="16"/>
      </c>
      <c r="B209" s="19">
        <f t="shared" si="15"/>
      </c>
      <c r="C209" s="19">
        <f t="shared" si="17"/>
      </c>
      <c r="D209" s="19">
        <f t="shared" si="18"/>
      </c>
      <c r="E209" s="19">
        <f>IF(A209&lt;&gt;"",IF(AND('Extra Payment'!$I$4&lt;&gt;"",'Extra Payment'!$I$5="Monthly"),'Extra Payment'!$I$4,IF(AND(MOD(A209,3)=0,'Extra Payment'!$I$4&lt;&gt;"",'Extra Payment'!$I$5="Quarterly"),'Extra Payment'!$I$4,IF(AND(MOD(A209,6)=0,'Extra Payment'!$I$4&lt;&gt;"",'Extra Payment'!$I$5="Semi-Annually"),'Extra Payment'!$I$4,IF(AND(MOD(A209,12)=0,'Extra Payment'!$I$4&lt;&gt;"",'Extra Payment'!$I$5="Annually"),'Extra Payment'!$I$4,0)))),"")</f>
      </c>
      <c r="F209" s="19">
        <f>IF(A209&lt;&gt;"",IF(B208+D209&gt;F208,'Extra Payment'!$E$10+'Extra Payment Amortization'!E209,B208+D209),"")</f>
      </c>
      <c r="G209" s="19">
        <f t="shared" si="19"/>
      </c>
    </row>
    <row r="210" spans="1:7" ht="12.75">
      <c r="A210" s="22">
        <f t="shared" si="16"/>
      </c>
      <c r="B210" s="19">
        <f t="shared" si="15"/>
      </c>
      <c r="C210" s="19">
        <f t="shared" si="17"/>
      </c>
      <c r="D210" s="19">
        <f t="shared" si="18"/>
      </c>
      <c r="E210" s="19">
        <f>IF(A210&lt;&gt;"",IF(AND('Extra Payment'!$I$4&lt;&gt;"",'Extra Payment'!$I$5="Monthly"),'Extra Payment'!$I$4,IF(AND(MOD(A210,3)=0,'Extra Payment'!$I$4&lt;&gt;"",'Extra Payment'!$I$5="Quarterly"),'Extra Payment'!$I$4,IF(AND(MOD(A210,6)=0,'Extra Payment'!$I$4&lt;&gt;"",'Extra Payment'!$I$5="Semi-Annually"),'Extra Payment'!$I$4,IF(AND(MOD(A210,12)=0,'Extra Payment'!$I$4&lt;&gt;"",'Extra Payment'!$I$5="Annually"),'Extra Payment'!$I$4,0)))),"")</f>
      </c>
      <c r="F210" s="19">
        <f>IF(A210&lt;&gt;"",IF(B209+D210&gt;F209,'Extra Payment'!$E$10+'Extra Payment Amortization'!E210,B209+D210),"")</f>
      </c>
      <c r="G210" s="19">
        <f t="shared" si="19"/>
      </c>
    </row>
    <row r="211" spans="1:7" ht="12.75">
      <c r="A211" s="22">
        <f t="shared" si="16"/>
      </c>
      <c r="B211" s="19">
        <f t="shared" si="15"/>
      </c>
      <c r="C211" s="19">
        <f t="shared" si="17"/>
      </c>
      <c r="D211" s="19">
        <f t="shared" si="18"/>
      </c>
      <c r="E211" s="19">
        <f>IF(A211&lt;&gt;"",IF(AND('Extra Payment'!$I$4&lt;&gt;"",'Extra Payment'!$I$5="Monthly"),'Extra Payment'!$I$4,IF(AND(MOD(A211,3)=0,'Extra Payment'!$I$4&lt;&gt;"",'Extra Payment'!$I$5="Quarterly"),'Extra Payment'!$I$4,IF(AND(MOD(A211,6)=0,'Extra Payment'!$I$4&lt;&gt;"",'Extra Payment'!$I$5="Semi-Annually"),'Extra Payment'!$I$4,IF(AND(MOD(A211,12)=0,'Extra Payment'!$I$4&lt;&gt;"",'Extra Payment'!$I$5="Annually"),'Extra Payment'!$I$4,0)))),"")</f>
      </c>
      <c r="F211" s="19">
        <f>IF(A211&lt;&gt;"",IF(B210+D211&gt;F210,'Extra Payment'!$E$10+'Extra Payment Amortization'!E211,B210+D211),"")</f>
      </c>
      <c r="G211" s="19">
        <f t="shared" si="19"/>
      </c>
    </row>
    <row r="212" spans="1:7" ht="12.75">
      <c r="A212" s="22">
        <f t="shared" si="16"/>
      </c>
      <c r="B212" s="19">
        <f t="shared" si="15"/>
      </c>
      <c r="C212" s="19">
        <f t="shared" si="17"/>
      </c>
      <c r="D212" s="19">
        <f t="shared" si="18"/>
      </c>
      <c r="E212" s="19">
        <f>IF(A212&lt;&gt;"",IF(AND('Extra Payment'!$I$4&lt;&gt;"",'Extra Payment'!$I$5="Monthly"),'Extra Payment'!$I$4,IF(AND(MOD(A212,3)=0,'Extra Payment'!$I$4&lt;&gt;"",'Extra Payment'!$I$5="Quarterly"),'Extra Payment'!$I$4,IF(AND(MOD(A212,6)=0,'Extra Payment'!$I$4&lt;&gt;"",'Extra Payment'!$I$5="Semi-Annually"),'Extra Payment'!$I$4,IF(AND(MOD(A212,12)=0,'Extra Payment'!$I$4&lt;&gt;"",'Extra Payment'!$I$5="Annually"),'Extra Payment'!$I$4,0)))),"")</f>
      </c>
      <c r="F212" s="19">
        <f>IF(A212&lt;&gt;"",IF(B211+D212&gt;F211,'Extra Payment'!$E$10+'Extra Payment Amortization'!E212,B211+D212),"")</f>
      </c>
      <c r="G212" s="19">
        <f t="shared" si="19"/>
      </c>
    </row>
    <row r="213" spans="1:7" ht="12.75">
      <c r="A213" s="22">
        <f t="shared" si="16"/>
      </c>
      <c r="B213" s="19">
        <f t="shared" si="15"/>
      </c>
      <c r="C213" s="19">
        <f t="shared" si="17"/>
      </c>
      <c r="D213" s="19">
        <f t="shared" si="18"/>
      </c>
      <c r="E213" s="19">
        <f>IF(A213&lt;&gt;"",IF(AND('Extra Payment'!$I$4&lt;&gt;"",'Extra Payment'!$I$5="Monthly"),'Extra Payment'!$I$4,IF(AND(MOD(A213,3)=0,'Extra Payment'!$I$4&lt;&gt;"",'Extra Payment'!$I$5="Quarterly"),'Extra Payment'!$I$4,IF(AND(MOD(A213,6)=0,'Extra Payment'!$I$4&lt;&gt;"",'Extra Payment'!$I$5="Semi-Annually"),'Extra Payment'!$I$4,IF(AND(MOD(A213,12)=0,'Extra Payment'!$I$4&lt;&gt;"",'Extra Payment'!$I$5="Annually"),'Extra Payment'!$I$4,0)))),"")</f>
      </c>
      <c r="F213" s="19">
        <f>IF(A213&lt;&gt;"",IF(B212+D213&gt;F212,'Extra Payment'!$E$10+'Extra Payment Amortization'!E213,B212+D213),"")</f>
      </c>
      <c r="G213" s="19">
        <f t="shared" si="19"/>
      </c>
    </row>
    <row r="214" spans="1:7" ht="12.75">
      <c r="A214" s="22">
        <f t="shared" si="16"/>
      </c>
      <c r="B214" s="19">
        <f t="shared" si="15"/>
      </c>
      <c r="C214" s="19">
        <f t="shared" si="17"/>
      </c>
      <c r="D214" s="19">
        <f t="shared" si="18"/>
      </c>
      <c r="E214" s="19">
        <f>IF(A214&lt;&gt;"",IF(AND('Extra Payment'!$I$4&lt;&gt;"",'Extra Payment'!$I$5="Monthly"),'Extra Payment'!$I$4,IF(AND(MOD(A214,3)=0,'Extra Payment'!$I$4&lt;&gt;"",'Extra Payment'!$I$5="Quarterly"),'Extra Payment'!$I$4,IF(AND(MOD(A214,6)=0,'Extra Payment'!$I$4&lt;&gt;"",'Extra Payment'!$I$5="Semi-Annually"),'Extra Payment'!$I$4,IF(AND(MOD(A214,12)=0,'Extra Payment'!$I$4&lt;&gt;"",'Extra Payment'!$I$5="Annually"),'Extra Payment'!$I$4,0)))),"")</f>
      </c>
      <c r="F214" s="19">
        <f>IF(A214&lt;&gt;"",IF(B213+D214&gt;F213,'Extra Payment'!$E$10+'Extra Payment Amortization'!E214,B213+D214),"")</f>
      </c>
      <c r="G214" s="19">
        <f t="shared" si="19"/>
      </c>
    </row>
    <row r="215" spans="1:7" ht="12.75">
      <c r="A215" s="22">
        <f t="shared" si="16"/>
      </c>
      <c r="B215" s="19">
        <f t="shared" si="15"/>
      </c>
      <c r="C215" s="19">
        <f t="shared" si="17"/>
      </c>
      <c r="D215" s="19">
        <f t="shared" si="18"/>
      </c>
      <c r="E215" s="19">
        <f>IF(A215&lt;&gt;"",IF(AND('Extra Payment'!$I$4&lt;&gt;"",'Extra Payment'!$I$5="Monthly"),'Extra Payment'!$I$4,IF(AND(MOD(A215,3)=0,'Extra Payment'!$I$4&lt;&gt;"",'Extra Payment'!$I$5="Quarterly"),'Extra Payment'!$I$4,IF(AND(MOD(A215,6)=0,'Extra Payment'!$I$4&lt;&gt;"",'Extra Payment'!$I$5="Semi-Annually"),'Extra Payment'!$I$4,IF(AND(MOD(A215,12)=0,'Extra Payment'!$I$4&lt;&gt;"",'Extra Payment'!$I$5="Annually"),'Extra Payment'!$I$4,0)))),"")</f>
      </c>
      <c r="F215" s="19">
        <f>IF(A215&lt;&gt;"",IF(B214+D215&gt;F214,'Extra Payment'!$E$10+'Extra Payment Amortization'!E215,B214+D215),"")</f>
      </c>
      <c r="G215" s="19">
        <f t="shared" si="19"/>
      </c>
    </row>
    <row r="216" spans="1:7" ht="12.75">
      <c r="A216" s="22">
        <f t="shared" si="16"/>
      </c>
      <c r="B216" s="19">
        <f t="shared" si="15"/>
      </c>
      <c r="C216" s="19">
        <f t="shared" si="17"/>
      </c>
      <c r="D216" s="19">
        <f t="shared" si="18"/>
      </c>
      <c r="E216" s="19">
        <f>IF(A216&lt;&gt;"",IF(AND('Extra Payment'!$I$4&lt;&gt;"",'Extra Payment'!$I$5="Monthly"),'Extra Payment'!$I$4,IF(AND(MOD(A216,3)=0,'Extra Payment'!$I$4&lt;&gt;"",'Extra Payment'!$I$5="Quarterly"),'Extra Payment'!$I$4,IF(AND(MOD(A216,6)=0,'Extra Payment'!$I$4&lt;&gt;"",'Extra Payment'!$I$5="Semi-Annually"),'Extra Payment'!$I$4,IF(AND(MOD(A216,12)=0,'Extra Payment'!$I$4&lt;&gt;"",'Extra Payment'!$I$5="Annually"),'Extra Payment'!$I$4,0)))),"")</f>
      </c>
      <c r="F216" s="19">
        <f>IF(A216&lt;&gt;"",IF(B215+D216&gt;F215,'Extra Payment'!$E$10+'Extra Payment Amortization'!E216,B215+D216),"")</f>
      </c>
      <c r="G216" s="19">
        <f t="shared" si="19"/>
      </c>
    </row>
    <row r="217" spans="1:7" ht="12.75">
      <c r="A217" s="22">
        <f t="shared" si="16"/>
      </c>
      <c r="B217" s="19">
        <f t="shared" si="15"/>
      </c>
      <c r="C217" s="19">
        <f t="shared" si="17"/>
      </c>
      <c r="D217" s="19">
        <f t="shared" si="18"/>
      </c>
      <c r="E217" s="19">
        <f>IF(A217&lt;&gt;"",IF(AND('Extra Payment'!$I$4&lt;&gt;"",'Extra Payment'!$I$5="Monthly"),'Extra Payment'!$I$4,IF(AND(MOD(A217,3)=0,'Extra Payment'!$I$4&lt;&gt;"",'Extra Payment'!$I$5="Quarterly"),'Extra Payment'!$I$4,IF(AND(MOD(A217,6)=0,'Extra Payment'!$I$4&lt;&gt;"",'Extra Payment'!$I$5="Semi-Annually"),'Extra Payment'!$I$4,IF(AND(MOD(A217,12)=0,'Extra Payment'!$I$4&lt;&gt;"",'Extra Payment'!$I$5="Annually"),'Extra Payment'!$I$4,0)))),"")</f>
      </c>
      <c r="F217" s="19">
        <f>IF(A217&lt;&gt;"",IF(B216+D217&gt;F216,'Extra Payment'!$E$10+'Extra Payment Amortization'!E217,B216+D217),"")</f>
      </c>
      <c r="G217" s="19">
        <f t="shared" si="19"/>
      </c>
    </row>
    <row r="218" spans="1:7" ht="12.75">
      <c r="A218" s="22">
        <f t="shared" si="16"/>
      </c>
      <c r="B218" s="19">
        <f t="shared" si="15"/>
      </c>
      <c r="C218" s="19">
        <f t="shared" si="17"/>
      </c>
      <c r="D218" s="19">
        <f t="shared" si="18"/>
      </c>
      <c r="E218" s="19">
        <f>IF(A218&lt;&gt;"",IF(AND('Extra Payment'!$I$4&lt;&gt;"",'Extra Payment'!$I$5="Monthly"),'Extra Payment'!$I$4,IF(AND(MOD(A218,3)=0,'Extra Payment'!$I$4&lt;&gt;"",'Extra Payment'!$I$5="Quarterly"),'Extra Payment'!$I$4,IF(AND(MOD(A218,6)=0,'Extra Payment'!$I$4&lt;&gt;"",'Extra Payment'!$I$5="Semi-Annually"),'Extra Payment'!$I$4,IF(AND(MOD(A218,12)=0,'Extra Payment'!$I$4&lt;&gt;"",'Extra Payment'!$I$5="Annually"),'Extra Payment'!$I$4,0)))),"")</f>
      </c>
      <c r="F218" s="19">
        <f>IF(A218&lt;&gt;"",IF(B217+D218&gt;F217,'Extra Payment'!$E$10+'Extra Payment Amortization'!E218,B217+D218),"")</f>
      </c>
      <c r="G218" s="19">
        <f t="shared" si="19"/>
      </c>
    </row>
    <row r="219" spans="1:7" ht="12.75">
      <c r="A219" s="22">
        <f t="shared" si="16"/>
      </c>
      <c r="B219" s="19">
        <f t="shared" si="15"/>
      </c>
      <c r="C219" s="19">
        <f t="shared" si="17"/>
      </c>
      <c r="D219" s="19">
        <f t="shared" si="18"/>
      </c>
      <c r="E219" s="19">
        <f>IF(A219&lt;&gt;"",IF(AND('Extra Payment'!$I$4&lt;&gt;"",'Extra Payment'!$I$5="Monthly"),'Extra Payment'!$I$4,IF(AND(MOD(A219,3)=0,'Extra Payment'!$I$4&lt;&gt;"",'Extra Payment'!$I$5="Quarterly"),'Extra Payment'!$I$4,IF(AND(MOD(A219,6)=0,'Extra Payment'!$I$4&lt;&gt;"",'Extra Payment'!$I$5="Semi-Annually"),'Extra Payment'!$I$4,IF(AND(MOD(A219,12)=0,'Extra Payment'!$I$4&lt;&gt;"",'Extra Payment'!$I$5="Annually"),'Extra Payment'!$I$4,0)))),"")</f>
      </c>
      <c r="F219" s="19">
        <f>IF(A219&lt;&gt;"",IF(B218+D219&gt;F218,'Extra Payment'!$E$10+'Extra Payment Amortization'!E219,B218+D219),"")</f>
      </c>
      <c r="G219" s="19">
        <f t="shared" si="19"/>
      </c>
    </row>
    <row r="220" spans="1:7" ht="12.75">
      <c r="A220" s="22">
        <f t="shared" si="16"/>
      </c>
      <c r="B220" s="19">
        <f t="shared" si="15"/>
      </c>
      <c r="C220" s="19">
        <f t="shared" si="17"/>
      </c>
      <c r="D220" s="19">
        <f t="shared" si="18"/>
      </c>
      <c r="E220" s="19">
        <f>IF(A220&lt;&gt;"",IF(AND('Extra Payment'!$I$4&lt;&gt;"",'Extra Payment'!$I$5="Monthly"),'Extra Payment'!$I$4,IF(AND(MOD(A220,3)=0,'Extra Payment'!$I$4&lt;&gt;"",'Extra Payment'!$I$5="Quarterly"),'Extra Payment'!$I$4,IF(AND(MOD(A220,6)=0,'Extra Payment'!$I$4&lt;&gt;"",'Extra Payment'!$I$5="Semi-Annually"),'Extra Payment'!$I$4,IF(AND(MOD(A220,12)=0,'Extra Payment'!$I$4&lt;&gt;"",'Extra Payment'!$I$5="Annually"),'Extra Payment'!$I$4,0)))),"")</f>
      </c>
      <c r="F220" s="19">
        <f>IF(A220&lt;&gt;"",IF(B219+D220&gt;F219,'Extra Payment'!$E$10+'Extra Payment Amortization'!E220,B219+D220),"")</f>
      </c>
      <c r="G220" s="19">
        <f t="shared" si="19"/>
      </c>
    </row>
    <row r="221" spans="1:7" ht="12.75">
      <c r="A221" s="22">
        <f t="shared" si="16"/>
      </c>
      <c r="B221" s="19">
        <f t="shared" si="15"/>
      </c>
      <c r="C221" s="19">
        <f t="shared" si="17"/>
      </c>
      <c r="D221" s="19">
        <f t="shared" si="18"/>
      </c>
      <c r="E221" s="19">
        <f>IF(A221&lt;&gt;"",IF(AND('Extra Payment'!$I$4&lt;&gt;"",'Extra Payment'!$I$5="Monthly"),'Extra Payment'!$I$4,IF(AND(MOD(A221,3)=0,'Extra Payment'!$I$4&lt;&gt;"",'Extra Payment'!$I$5="Quarterly"),'Extra Payment'!$I$4,IF(AND(MOD(A221,6)=0,'Extra Payment'!$I$4&lt;&gt;"",'Extra Payment'!$I$5="Semi-Annually"),'Extra Payment'!$I$4,IF(AND(MOD(A221,12)=0,'Extra Payment'!$I$4&lt;&gt;"",'Extra Payment'!$I$5="Annually"),'Extra Payment'!$I$4,0)))),"")</f>
      </c>
      <c r="F221" s="19">
        <f>IF(A221&lt;&gt;"",IF(B220+D221&gt;F220,'Extra Payment'!$E$10+'Extra Payment Amortization'!E221,B220+D221),"")</f>
      </c>
      <c r="G221" s="19">
        <f t="shared" si="19"/>
      </c>
    </row>
    <row r="222" spans="1:7" ht="12.75">
      <c r="A222" s="22">
        <f t="shared" si="16"/>
      </c>
      <c r="B222" s="19">
        <f t="shared" si="15"/>
      </c>
      <c r="C222" s="19">
        <f t="shared" si="17"/>
      </c>
      <c r="D222" s="19">
        <f t="shared" si="18"/>
      </c>
      <c r="E222" s="19">
        <f>IF(A222&lt;&gt;"",IF(AND('Extra Payment'!$I$4&lt;&gt;"",'Extra Payment'!$I$5="Monthly"),'Extra Payment'!$I$4,IF(AND(MOD(A222,3)=0,'Extra Payment'!$I$4&lt;&gt;"",'Extra Payment'!$I$5="Quarterly"),'Extra Payment'!$I$4,IF(AND(MOD(A222,6)=0,'Extra Payment'!$I$4&lt;&gt;"",'Extra Payment'!$I$5="Semi-Annually"),'Extra Payment'!$I$4,IF(AND(MOD(A222,12)=0,'Extra Payment'!$I$4&lt;&gt;"",'Extra Payment'!$I$5="Annually"),'Extra Payment'!$I$4,0)))),"")</f>
      </c>
      <c r="F222" s="19">
        <f>IF(A222&lt;&gt;"",IF(B221+D222&gt;F221,'Extra Payment'!$E$10+'Extra Payment Amortization'!E222,B221+D222),"")</f>
      </c>
      <c r="G222" s="19">
        <f t="shared" si="19"/>
      </c>
    </row>
    <row r="223" spans="1:7" ht="12.75">
      <c r="A223" s="22">
        <f t="shared" si="16"/>
      </c>
      <c r="B223" s="19">
        <f t="shared" si="15"/>
      </c>
      <c r="C223" s="19">
        <f t="shared" si="17"/>
      </c>
      <c r="D223" s="19">
        <f t="shared" si="18"/>
      </c>
      <c r="E223" s="19">
        <f>IF(A223&lt;&gt;"",IF(AND('Extra Payment'!$I$4&lt;&gt;"",'Extra Payment'!$I$5="Monthly"),'Extra Payment'!$I$4,IF(AND(MOD(A223,3)=0,'Extra Payment'!$I$4&lt;&gt;"",'Extra Payment'!$I$5="Quarterly"),'Extra Payment'!$I$4,IF(AND(MOD(A223,6)=0,'Extra Payment'!$I$4&lt;&gt;"",'Extra Payment'!$I$5="Semi-Annually"),'Extra Payment'!$I$4,IF(AND(MOD(A223,12)=0,'Extra Payment'!$I$4&lt;&gt;"",'Extra Payment'!$I$5="Annually"),'Extra Payment'!$I$4,0)))),"")</f>
      </c>
      <c r="F223" s="19">
        <f>IF(A223&lt;&gt;"",IF(B222+D223&gt;F222,'Extra Payment'!$E$10+'Extra Payment Amortization'!E223,B222+D223),"")</f>
      </c>
      <c r="G223" s="19">
        <f t="shared" si="19"/>
      </c>
    </row>
    <row r="224" spans="1:7" ht="12.75">
      <c r="A224" s="22">
        <f t="shared" si="16"/>
      </c>
      <c r="B224" s="19">
        <f t="shared" si="15"/>
      </c>
      <c r="C224" s="19">
        <f t="shared" si="17"/>
      </c>
      <c r="D224" s="19">
        <f t="shared" si="18"/>
      </c>
      <c r="E224" s="19">
        <f>IF(A224&lt;&gt;"",IF(AND('Extra Payment'!$I$4&lt;&gt;"",'Extra Payment'!$I$5="Monthly"),'Extra Payment'!$I$4,IF(AND(MOD(A224,3)=0,'Extra Payment'!$I$4&lt;&gt;"",'Extra Payment'!$I$5="Quarterly"),'Extra Payment'!$I$4,IF(AND(MOD(A224,6)=0,'Extra Payment'!$I$4&lt;&gt;"",'Extra Payment'!$I$5="Semi-Annually"),'Extra Payment'!$I$4,IF(AND(MOD(A224,12)=0,'Extra Payment'!$I$4&lt;&gt;"",'Extra Payment'!$I$5="Annually"),'Extra Payment'!$I$4,0)))),"")</f>
      </c>
      <c r="F224" s="19">
        <f>IF(A224&lt;&gt;"",IF(B223+D224&gt;F223,'Extra Payment'!$E$10+'Extra Payment Amortization'!E224,B223+D224),"")</f>
      </c>
      <c r="G224" s="19">
        <f t="shared" si="19"/>
      </c>
    </row>
    <row r="225" spans="1:7" ht="12.75">
      <c r="A225" s="22">
        <f t="shared" si="16"/>
      </c>
      <c r="B225" s="19">
        <f t="shared" si="15"/>
      </c>
      <c r="C225" s="19">
        <f t="shared" si="17"/>
      </c>
      <c r="D225" s="19">
        <f t="shared" si="18"/>
      </c>
      <c r="E225" s="19">
        <f>IF(A225&lt;&gt;"",IF(AND('Extra Payment'!$I$4&lt;&gt;"",'Extra Payment'!$I$5="Monthly"),'Extra Payment'!$I$4,IF(AND(MOD(A225,3)=0,'Extra Payment'!$I$4&lt;&gt;"",'Extra Payment'!$I$5="Quarterly"),'Extra Payment'!$I$4,IF(AND(MOD(A225,6)=0,'Extra Payment'!$I$4&lt;&gt;"",'Extra Payment'!$I$5="Semi-Annually"),'Extra Payment'!$I$4,IF(AND(MOD(A225,12)=0,'Extra Payment'!$I$4&lt;&gt;"",'Extra Payment'!$I$5="Annually"),'Extra Payment'!$I$4,0)))),"")</f>
      </c>
      <c r="F225" s="19">
        <f>IF(A225&lt;&gt;"",IF(B224+D225&gt;F224,'Extra Payment'!$E$10+'Extra Payment Amortization'!E225,B224+D225),"")</f>
      </c>
      <c r="G225" s="19">
        <f t="shared" si="19"/>
      </c>
    </row>
    <row r="226" spans="1:7" ht="12.75">
      <c r="A226" s="22">
        <f t="shared" si="16"/>
      </c>
      <c r="B226" s="19">
        <f t="shared" si="15"/>
      </c>
      <c r="C226" s="19">
        <f t="shared" si="17"/>
      </c>
      <c r="D226" s="19">
        <f t="shared" si="18"/>
      </c>
      <c r="E226" s="19">
        <f>IF(A226&lt;&gt;"",IF(AND('Extra Payment'!$I$4&lt;&gt;"",'Extra Payment'!$I$5="Monthly"),'Extra Payment'!$I$4,IF(AND(MOD(A226,3)=0,'Extra Payment'!$I$4&lt;&gt;"",'Extra Payment'!$I$5="Quarterly"),'Extra Payment'!$I$4,IF(AND(MOD(A226,6)=0,'Extra Payment'!$I$4&lt;&gt;"",'Extra Payment'!$I$5="Semi-Annually"),'Extra Payment'!$I$4,IF(AND(MOD(A226,12)=0,'Extra Payment'!$I$4&lt;&gt;"",'Extra Payment'!$I$5="Annually"),'Extra Payment'!$I$4,0)))),"")</f>
      </c>
      <c r="F226" s="19">
        <f>IF(A226&lt;&gt;"",IF(B225+D226&gt;F225,'Extra Payment'!$E$10+'Extra Payment Amortization'!E226,B225+D226),"")</f>
      </c>
      <c r="G226" s="19">
        <f t="shared" si="19"/>
      </c>
    </row>
    <row r="227" spans="1:7" ht="12.75">
      <c r="A227" s="22">
        <f t="shared" si="16"/>
      </c>
      <c r="B227" s="19">
        <f t="shared" si="15"/>
      </c>
      <c r="C227" s="19">
        <f t="shared" si="17"/>
      </c>
      <c r="D227" s="19">
        <f t="shared" si="18"/>
      </c>
      <c r="E227" s="19">
        <f>IF(A227&lt;&gt;"",IF(AND('Extra Payment'!$I$4&lt;&gt;"",'Extra Payment'!$I$5="Monthly"),'Extra Payment'!$I$4,IF(AND(MOD(A227,3)=0,'Extra Payment'!$I$4&lt;&gt;"",'Extra Payment'!$I$5="Quarterly"),'Extra Payment'!$I$4,IF(AND(MOD(A227,6)=0,'Extra Payment'!$I$4&lt;&gt;"",'Extra Payment'!$I$5="Semi-Annually"),'Extra Payment'!$I$4,IF(AND(MOD(A227,12)=0,'Extra Payment'!$I$4&lt;&gt;"",'Extra Payment'!$I$5="Annually"),'Extra Payment'!$I$4,0)))),"")</f>
      </c>
      <c r="F227" s="19">
        <f>IF(A227&lt;&gt;"",IF(B226+D227&gt;F226,'Extra Payment'!$E$10+'Extra Payment Amortization'!E227,B226+D227),"")</f>
      </c>
      <c r="G227" s="19">
        <f t="shared" si="19"/>
      </c>
    </row>
    <row r="228" spans="1:7" ht="12.75">
      <c r="A228" s="22">
        <f t="shared" si="16"/>
      </c>
      <c r="B228" s="19">
        <f t="shared" si="15"/>
      </c>
      <c r="C228" s="19">
        <f t="shared" si="17"/>
      </c>
      <c r="D228" s="19">
        <f t="shared" si="18"/>
      </c>
      <c r="E228" s="19">
        <f>IF(A228&lt;&gt;"",IF(AND('Extra Payment'!$I$4&lt;&gt;"",'Extra Payment'!$I$5="Monthly"),'Extra Payment'!$I$4,IF(AND(MOD(A228,3)=0,'Extra Payment'!$I$4&lt;&gt;"",'Extra Payment'!$I$5="Quarterly"),'Extra Payment'!$I$4,IF(AND(MOD(A228,6)=0,'Extra Payment'!$I$4&lt;&gt;"",'Extra Payment'!$I$5="Semi-Annually"),'Extra Payment'!$I$4,IF(AND(MOD(A228,12)=0,'Extra Payment'!$I$4&lt;&gt;"",'Extra Payment'!$I$5="Annually"),'Extra Payment'!$I$4,0)))),"")</f>
      </c>
      <c r="F228" s="19">
        <f>IF(A228&lt;&gt;"",IF(B227+D228&gt;F227,'Extra Payment'!$E$10+'Extra Payment Amortization'!E228,B227+D228),"")</f>
      </c>
      <c r="G228" s="19">
        <f t="shared" si="19"/>
      </c>
    </row>
    <row r="229" spans="1:7" ht="12.75">
      <c r="A229" s="22">
        <f t="shared" si="16"/>
      </c>
      <c r="B229" s="19">
        <f t="shared" si="15"/>
      </c>
      <c r="C229" s="19">
        <f t="shared" si="17"/>
      </c>
      <c r="D229" s="19">
        <f t="shared" si="18"/>
      </c>
      <c r="E229" s="19">
        <f>IF(A229&lt;&gt;"",IF(AND('Extra Payment'!$I$4&lt;&gt;"",'Extra Payment'!$I$5="Monthly"),'Extra Payment'!$I$4,IF(AND(MOD(A229,3)=0,'Extra Payment'!$I$4&lt;&gt;"",'Extra Payment'!$I$5="Quarterly"),'Extra Payment'!$I$4,IF(AND(MOD(A229,6)=0,'Extra Payment'!$I$4&lt;&gt;"",'Extra Payment'!$I$5="Semi-Annually"),'Extra Payment'!$I$4,IF(AND(MOD(A229,12)=0,'Extra Payment'!$I$4&lt;&gt;"",'Extra Payment'!$I$5="Annually"),'Extra Payment'!$I$4,0)))),"")</f>
      </c>
      <c r="F229" s="19">
        <f>IF(A229&lt;&gt;"",IF(B228+D229&gt;F228,'Extra Payment'!$E$10+'Extra Payment Amortization'!E229,B228+D229),"")</f>
      </c>
      <c r="G229" s="19">
        <f t="shared" si="19"/>
      </c>
    </row>
    <row r="230" spans="1:7" ht="12.75">
      <c r="A230" s="22">
        <f t="shared" si="16"/>
      </c>
      <c r="B230" s="19">
        <f t="shared" si="15"/>
      </c>
      <c r="C230" s="19">
        <f t="shared" si="17"/>
      </c>
      <c r="D230" s="19">
        <f t="shared" si="18"/>
      </c>
      <c r="E230" s="19">
        <f>IF(A230&lt;&gt;"",IF(AND('Extra Payment'!$I$4&lt;&gt;"",'Extra Payment'!$I$5="Monthly"),'Extra Payment'!$I$4,IF(AND(MOD(A230,3)=0,'Extra Payment'!$I$4&lt;&gt;"",'Extra Payment'!$I$5="Quarterly"),'Extra Payment'!$I$4,IF(AND(MOD(A230,6)=0,'Extra Payment'!$I$4&lt;&gt;"",'Extra Payment'!$I$5="Semi-Annually"),'Extra Payment'!$I$4,IF(AND(MOD(A230,12)=0,'Extra Payment'!$I$4&lt;&gt;"",'Extra Payment'!$I$5="Annually"),'Extra Payment'!$I$4,0)))),"")</f>
      </c>
      <c r="F230" s="19">
        <f>IF(A230&lt;&gt;"",IF(B229+D230&gt;F229,'Extra Payment'!$E$10+'Extra Payment Amortization'!E230,B229+D230),"")</f>
      </c>
      <c r="G230" s="19">
        <f t="shared" si="19"/>
      </c>
    </row>
    <row r="231" spans="1:7" ht="12.75">
      <c r="A231" s="22">
        <f t="shared" si="16"/>
      </c>
      <c r="B231" s="19">
        <f t="shared" si="15"/>
      </c>
      <c r="C231" s="19">
        <f t="shared" si="17"/>
      </c>
      <c r="D231" s="19">
        <f t="shared" si="18"/>
      </c>
      <c r="E231" s="19">
        <f>IF(A231&lt;&gt;"",IF(AND('Extra Payment'!$I$4&lt;&gt;"",'Extra Payment'!$I$5="Monthly"),'Extra Payment'!$I$4,IF(AND(MOD(A231,3)=0,'Extra Payment'!$I$4&lt;&gt;"",'Extra Payment'!$I$5="Quarterly"),'Extra Payment'!$I$4,IF(AND(MOD(A231,6)=0,'Extra Payment'!$I$4&lt;&gt;"",'Extra Payment'!$I$5="Semi-Annually"),'Extra Payment'!$I$4,IF(AND(MOD(A231,12)=0,'Extra Payment'!$I$4&lt;&gt;"",'Extra Payment'!$I$5="Annually"),'Extra Payment'!$I$4,0)))),"")</f>
      </c>
      <c r="F231" s="19">
        <f>IF(A231&lt;&gt;"",IF(B230+D231&gt;F230,'Extra Payment'!$E$10+'Extra Payment Amortization'!E231,B230+D231),"")</f>
      </c>
      <c r="G231" s="19">
        <f t="shared" si="19"/>
      </c>
    </row>
    <row r="232" spans="1:7" ht="12.75">
      <c r="A232" s="22">
        <f t="shared" si="16"/>
      </c>
      <c r="B232" s="19">
        <f t="shared" si="15"/>
      </c>
      <c r="C232" s="19">
        <f t="shared" si="17"/>
      </c>
      <c r="D232" s="19">
        <f t="shared" si="18"/>
      </c>
      <c r="E232" s="19">
        <f>IF(A232&lt;&gt;"",IF(AND('Extra Payment'!$I$4&lt;&gt;"",'Extra Payment'!$I$5="Monthly"),'Extra Payment'!$I$4,IF(AND(MOD(A232,3)=0,'Extra Payment'!$I$4&lt;&gt;"",'Extra Payment'!$I$5="Quarterly"),'Extra Payment'!$I$4,IF(AND(MOD(A232,6)=0,'Extra Payment'!$I$4&lt;&gt;"",'Extra Payment'!$I$5="Semi-Annually"),'Extra Payment'!$I$4,IF(AND(MOD(A232,12)=0,'Extra Payment'!$I$4&lt;&gt;"",'Extra Payment'!$I$5="Annually"),'Extra Payment'!$I$4,0)))),"")</f>
      </c>
      <c r="F232" s="19">
        <f>IF(A232&lt;&gt;"",IF(B231+D232&gt;F231,'Extra Payment'!$E$10+'Extra Payment Amortization'!E232,B231+D232),"")</f>
      </c>
      <c r="G232" s="19">
        <f t="shared" si="19"/>
      </c>
    </row>
    <row r="233" spans="1:7" ht="12.75">
      <c r="A233" s="22">
        <f t="shared" si="16"/>
      </c>
      <c r="B233" s="19">
        <f t="shared" si="15"/>
      </c>
      <c r="C233" s="19">
        <f t="shared" si="17"/>
      </c>
      <c r="D233" s="19">
        <f t="shared" si="18"/>
      </c>
      <c r="E233" s="19">
        <f>IF(A233&lt;&gt;"",IF(AND('Extra Payment'!$I$4&lt;&gt;"",'Extra Payment'!$I$5="Monthly"),'Extra Payment'!$I$4,IF(AND(MOD(A233,3)=0,'Extra Payment'!$I$4&lt;&gt;"",'Extra Payment'!$I$5="Quarterly"),'Extra Payment'!$I$4,IF(AND(MOD(A233,6)=0,'Extra Payment'!$I$4&lt;&gt;"",'Extra Payment'!$I$5="Semi-Annually"),'Extra Payment'!$I$4,IF(AND(MOD(A233,12)=0,'Extra Payment'!$I$4&lt;&gt;"",'Extra Payment'!$I$5="Annually"),'Extra Payment'!$I$4,0)))),"")</f>
      </c>
      <c r="F233" s="19">
        <f>IF(A233&lt;&gt;"",IF(B232+D233&gt;F232,'Extra Payment'!$E$10+'Extra Payment Amortization'!E233,B232+D233),"")</f>
      </c>
      <c r="G233" s="19">
        <f t="shared" si="19"/>
      </c>
    </row>
    <row r="234" spans="1:7" ht="12.75">
      <c r="A234" s="22">
        <f t="shared" si="16"/>
      </c>
      <c r="B234" s="19">
        <f t="shared" si="15"/>
      </c>
      <c r="C234" s="19">
        <f t="shared" si="17"/>
      </c>
      <c r="D234" s="19">
        <f t="shared" si="18"/>
      </c>
      <c r="E234" s="19">
        <f>IF(A234&lt;&gt;"",IF(AND('Extra Payment'!$I$4&lt;&gt;"",'Extra Payment'!$I$5="Monthly"),'Extra Payment'!$I$4,IF(AND(MOD(A234,3)=0,'Extra Payment'!$I$4&lt;&gt;"",'Extra Payment'!$I$5="Quarterly"),'Extra Payment'!$I$4,IF(AND(MOD(A234,6)=0,'Extra Payment'!$I$4&lt;&gt;"",'Extra Payment'!$I$5="Semi-Annually"),'Extra Payment'!$I$4,IF(AND(MOD(A234,12)=0,'Extra Payment'!$I$4&lt;&gt;"",'Extra Payment'!$I$5="Annually"),'Extra Payment'!$I$4,0)))),"")</f>
      </c>
      <c r="F234" s="19">
        <f>IF(A234&lt;&gt;"",IF(B233+D234&gt;F233,'Extra Payment'!$E$10+'Extra Payment Amortization'!E234,B233+D234),"")</f>
      </c>
      <c r="G234" s="19">
        <f t="shared" si="19"/>
      </c>
    </row>
    <row r="235" spans="1:7" ht="12.75">
      <c r="A235" s="22">
        <f t="shared" si="16"/>
      </c>
      <c r="B235" s="19">
        <f t="shared" si="15"/>
      </c>
      <c r="C235" s="19">
        <f t="shared" si="17"/>
      </c>
      <c r="D235" s="19">
        <f t="shared" si="18"/>
      </c>
      <c r="E235" s="19">
        <f>IF(A235&lt;&gt;"",IF(AND('Extra Payment'!$I$4&lt;&gt;"",'Extra Payment'!$I$5="Monthly"),'Extra Payment'!$I$4,IF(AND(MOD(A235,3)=0,'Extra Payment'!$I$4&lt;&gt;"",'Extra Payment'!$I$5="Quarterly"),'Extra Payment'!$I$4,IF(AND(MOD(A235,6)=0,'Extra Payment'!$I$4&lt;&gt;"",'Extra Payment'!$I$5="Semi-Annually"),'Extra Payment'!$I$4,IF(AND(MOD(A235,12)=0,'Extra Payment'!$I$4&lt;&gt;"",'Extra Payment'!$I$5="Annually"),'Extra Payment'!$I$4,0)))),"")</f>
      </c>
      <c r="F235" s="19">
        <f>IF(A235&lt;&gt;"",IF(B234+D235&gt;F234,'Extra Payment'!$E$10+'Extra Payment Amortization'!E235,B234+D235),"")</f>
      </c>
      <c r="G235" s="19">
        <f t="shared" si="19"/>
      </c>
    </row>
    <row r="236" spans="1:7" ht="12.75">
      <c r="A236" s="22">
        <f t="shared" si="16"/>
      </c>
      <c r="B236" s="19">
        <f t="shared" si="15"/>
      </c>
      <c r="C236" s="19">
        <f t="shared" si="17"/>
      </c>
      <c r="D236" s="19">
        <f t="shared" si="18"/>
      </c>
      <c r="E236" s="19">
        <f>IF(A236&lt;&gt;"",IF(AND('Extra Payment'!$I$4&lt;&gt;"",'Extra Payment'!$I$5="Monthly"),'Extra Payment'!$I$4,IF(AND(MOD(A236,3)=0,'Extra Payment'!$I$4&lt;&gt;"",'Extra Payment'!$I$5="Quarterly"),'Extra Payment'!$I$4,IF(AND(MOD(A236,6)=0,'Extra Payment'!$I$4&lt;&gt;"",'Extra Payment'!$I$5="Semi-Annually"),'Extra Payment'!$I$4,IF(AND(MOD(A236,12)=0,'Extra Payment'!$I$4&lt;&gt;"",'Extra Payment'!$I$5="Annually"),'Extra Payment'!$I$4,0)))),"")</f>
      </c>
      <c r="F236" s="19">
        <f>IF(A236&lt;&gt;"",IF(B235+D236&gt;F235,'Extra Payment'!$E$10+'Extra Payment Amortization'!E236,B235+D236),"")</f>
      </c>
      <c r="G236" s="19">
        <f t="shared" si="19"/>
      </c>
    </row>
    <row r="237" spans="1:7" ht="12.75">
      <c r="A237" s="22">
        <f t="shared" si="16"/>
      </c>
      <c r="B237" s="19">
        <f aca="true" t="shared" si="20" ref="B237:B300">IF(B236&lt;&gt;"",IF(B236&lt;&gt;0,IF(B236+D236&gt;F236,B236-C237,0),""),"")</f>
      </c>
      <c r="C237" s="19">
        <f t="shared" si="17"/>
      </c>
      <c r="D237" s="19">
        <f t="shared" si="18"/>
      </c>
      <c r="E237" s="19">
        <f>IF(A237&lt;&gt;"",IF(AND('Extra Payment'!$I$4&lt;&gt;"",'Extra Payment'!$I$5="Monthly"),'Extra Payment'!$I$4,IF(AND(MOD(A237,3)=0,'Extra Payment'!$I$4&lt;&gt;"",'Extra Payment'!$I$5="Quarterly"),'Extra Payment'!$I$4,IF(AND(MOD(A237,6)=0,'Extra Payment'!$I$4&lt;&gt;"",'Extra Payment'!$I$5="Semi-Annually"),'Extra Payment'!$I$4,IF(AND(MOD(A237,12)=0,'Extra Payment'!$I$4&lt;&gt;"",'Extra Payment'!$I$5="Annually"),'Extra Payment'!$I$4,0)))),"")</f>
      </c>
      <c r="F237" s="19">
        <f>IF(A237&lt;&gt;"",IF(B236+D237&gt;F236,'Extra Payment'!$E$10+'Extra Payment Amortization'!E237,B236+D237),"")</f>
      </c>
      <c r="G237" s="19">
        <f t="shared" si="19"/>
      </c>
    </row>
    <row r="238" spans="1:7" ht="12.75">
      <c r="A238" s="22">
        <f t="shared" si="16"/>
      </c>
      <c r="B238" s="19">
        <f t="shared" si="20"/>
      </c>
      <c r="C238" s="19">
        <f t="shared" si="17"/>
      </c>
      <c r="D238" s="19">
        <f t="shared" si="18"/>
      </c>
      <c r="E238" s="19">
        <f>IF(A238&lt;&gt;"",IF(AND('Extra Payment'!$I$4&lt;&gt;"",'Extra Payment'!$I$5="Monthly"),'Extra Payment'!$I$4,IF(AND(MOD(A238,3)=0,'Extra Payment'!$I$4&lt;&gt;"",'Extra Payment'!$I$5="Quarterly"),'Extra Payment'!$I$4,IF(AND(MOD(A238,6)=0,'Extra Payment'!$I$4&lt;&gt;"",'Extra Payment'!$I$5="Semi-Annually"),'Extra Payment'!$I$4,IF(AND(MOD(A238,12)=0,'Extra Payment'!$I$4&lt;&gt;"",'Extra Payment'!$I$5="Annually"),'Extra Payment'!$I$4,0)))),"")</f>
      </c>
      <c r="F238" s="19">
        <f>IF(A238&lt;&gt;"",IF(B237+D238&gt;F237,'Extra Payment'!$E$10+'Extra Payment Amortization'!E238,B237+D238),"")</f>
      </c>
      <c r="G238" s="19">
        <f t="shared" si="19"/>
      </c>
    </row>
    <row r="239" spans="1:7" ht="12.75">
      <c r="A239" s="22">
        <f t="shared" si="16"/>
      </c>
      <c r="B239" s="19">
        <f t="shared" si="20"/>
      </c>
      <c r="C239" s="19">
        <f t="shared" si="17"/>
      </c>
      <c r="D239" s="19">
        <f t="shared" si="18"/>
      </c>
      <c r="E239" s="19">
        <f>IF(A239&lt;&gt;"",IF(AND('Extra Payment'!$I$4&lt;&gt;"",'Extra Payment'!$I$5="Monthly"),'Extra Payment'!$I$4,IF(AND(MOD(A239,3)=0,'Extra Payment'!$I$4&lt;&gt;"",'Extra Payment'!$I$5="Quarterly"),'Extra Payment'!$I$4,IF(AND(MOD(A239,6)=0,'Extra Payment'!$I$4&lt;&gt;"",'Extra Payment'!$I$5="Semi-Annually"),'Extra Payment'!$I$4,IF(AND(MOD(A239,12)=0,'Extra Payment'!$I$4&lt;&gt;"",'Extra Payment'!$I$5="Annually"),'Extra Payment'!$I$4,0)))),"")</f>
      </c>
      <c r="F239" s="19">
        <f>IF(A239&lt;&gt;"",IF(B238+D239&gt;F238,'Extra Payment'!$E$10+'Extra Payment Amortization'!E239,B238+D239),"")</f>
      </c>
      <c r="G239" s="19">
        <f t="shared" si="19"/>
      </c>
    </row>
    <row r="240" spans="1:7" ht="12.75">
      <c r="A240" s="22">
        <f t="shared" si="16"/>
      </c>
      <c r="B240" s="19">
        <f t="shared" si="20"/>
      </c>
      <c r="C240" s="19">
        <f t="shared" si="17"/>
      </c>
      <c r="D240" s="19">
        <f t="shared" si="18"/>
      </c>
      <c r="E240" s="19">
        <f>IF(A240&lt;&gt;"",IF(AND('Extra Payment'!$I$4&lt;&gt;"",'Extra Payment'!$I$5="Monthly"),'Extra Payment'!$I$4,IF(AND(MOD(A240,3)=0,'Extra Payment'!$I$4&lt;&gt;"",'Extra Payment'!$I$5="Quarterly"),'Extra Payment'!$I$4,IF(AND(MOD(A240,6)=0,'Extra Payment'!$I$4&lt;&gt;"",'Extra Payment'!$I$5="Semi-Annually"),'Extra Payment'!$I$4,IF(AND(MOD(A240,12)=0,'Extra Payment'!$I$4&lt;&gt;"",'Extra Payment'!$I$5="Annually"),'Extra Payment'!$I$4,0)))),"")</f>
      </c>
      <c r="F240" s="19">
        <f>IF(A240&lt;&gt;"",IF(B239+D240&gt;F239,'Extra Payment'!$E$10+'Extra Payment Amortization'!E240,B239+D240),"")</f>
      </c>
      <c r="G240" s="19">
        <f t="shared" si="19"/>
      </c>
    </row>
    <row r="241" spans="1:7" ht="12.75">
      <c r="A241" s="22">
        <f t="shared" si="16"/>
      </c>
      <c r="B241" s="19">
        <f t="shared" si="20"/>
      </c>
      <c r="C241" s="19">
        <f t="shared" si="17"/>
      </c>
      <c r="D241" s="19">
        <f t="shared" si="18"/>
      </c>
      <c r="E241" s="19">
        <f>IF(A241&lt;&gt;"",IF(AND('Extra Payment'!$I$4&lt;&gt;"",'Extra Payment'!$I$5="Monthly"),'Extra Payment'!$I$4,IF(AND(MOD(A241,3)=0,'Extra Payment'!$I$4&lt;&gt;"",'Extra Payment'!$I$5="Quarterly"),'Extra Payment'!$I$4,IF(AND(MOD(A241,6)=0,'Extra Payment'!$I$4&lt;&gt;"",'Extra Payment'!$I$5="Semi-Annually"),'Extra Payment'!$I$4,IF(AND(MOD(A241,12)=0,'Extra Payment'!$I$4&lt;&gt;"",'Extra Payment'!$I$5="Annually"),'Extra Payment'!$I$4,0)))),"")</f>
      </c>
      <c r="F241" s="19">
        <f>IF(A241&lt;&gt;"",IF(B240+D241&gt;F240,'Extra Payment'!$E$10+'Extra Payment Amortization'!E241,B240+D241),"")</f>
      </c>
      <c r="G241" s="19">
        <f t="shared" si="19"/>
      </c>
    </row>
    <row r="242" spans="1:7" ht="12.75">
      <c r="A242" s="22">
        <f t="shared" si="16"/>
      </c>
      <c r="B242" s="19">
        <f t="shared" si="20"/>
      </c>
      <c r="C242" s="19">
        <f t="shared" si="17"/>
      </c>
      <c r="D242" s="19">
        <f t="shared" si="18"/>
      </c>
      <c r="E242" s="19">
        <f>IF(A242&lt;&gt;"",IF(AND('Extra Payment'!$I$4&lt;&gt;"",'Extra Payment'!$I$5="Monthly"),'Extra Payment'!$I$4,IF(AND(MOD(A242,3)=0,'Extra Payment'!$I$4&lt;&gt;"",'Extra Payment'!$I$5="Quarterly"),'Extra Payment'!$I$4,IF(AND(MOD(A242,6)=0,'Extra Payment'!$I$4&lt;&gt;"",'Extra Payment'!$I$5="Semi-Annually"),'Extra Payment'!$I$4,IF(AND(MOD(A242,12)=0,'Extra Payment'!$I$4&lt;&gt;"",'Extra Payment'!$I$5="Annually"),'Extra Payment'!$I$4,0)))),"")</f>
      </c>
      <c r="F242" s="19">
        <f>IF(A242&lt;&gt;"",IF(B241+D242&gt;F241,'Extra Payment'!$E$10+'Extra Payment Amortization'!E242,B241+D242),"")</f>
      </c>
      <c r="G242" s="19">
        <f t="shared" si="19"/>
      </c>
    </row>
    <row r="243" spans="1:7" ht="12.75">
      <c r="A243" s="22">
        <f t="shared" si="16"/>
      </c>
      <c r="B243" s="19">
        <f t="shared" si="20"/>
      </c>
      <c r="C243" s="19">
        <f t="shared" si="17"/>
      </c>
      <c r="D243" s="19">
        <f t="shared" si="18"/>
      </c>
      <c r="E243" s="19">
        <f>IF(A243&lt;&gt;"",IF(AND('Extra Payment'!$I$4&lt;&gt;"",'Extra Payment'!$I$5="Monthly"),'Extra Payment'!$I$4,IF(AND(MOD(A243,3)=0,'Extra Payment'!$I$4&lt;&gt;"",'Extra Payment'!$I$5="Quarterly"),'Extra Payment'!$I$4,IF(AND(MOD(A243,6)=0,'Extra Payment'!$I$4&lt;&gt;"",'Extra Payment'!$I$5="Semi-Annually"),'Extra Payment'!$I$4,IF(AND(MOD(A243,12)=0,'Extra Payment'!$I$4&lt;&gt;"",'Extra Payment'!$I$5="Annually"),'Extra Payment'!$I$4,0)))),"")</f>
      </c>
      <c r="F243" s="19">
        <f>IF(A243&lt;&gt;"",IF(B242+D243&gt;F242,'Extra Payment'!$E$10+'Extra Payment Amortization'!E243,B242+D243),"")</f>
      </c>
      <c r="G243" s="19">
        <f t="shared" si="19"/>
      </c>
    </row>
    <row r="244" spans="1:7" ht="12.75">
      <c r="A244" s="22">
        <f t="shared" si="16"/>
      </c>
      <c r="B244" s="19">
        <f t="shared" si="20"/>
      </c>
      <c r="C244" s="19">
        <f t="shared" si="17"/>
      </c>
      <c r="D244" s="19">
        <f t="shared" si="18"/>
      </c>
      <c r="E244" s="19">
        <f>IF(A244&lt;&gt;"",IF(AND('Extra Payment'!$I$4&lt;&gt;"",'Extra Payment'!$I$5="Monthly"),'Extra Payment'!$I$4,IF(AND(MOD(A244,3)=0,'Extra Payment'!$I$4&lt;&gt;"",'Extra Payment'!$I$5="Quarterly"),'Extra Payment'!$I$4,IF(AND(MOD(A244,6)=0,'Extra Payment'!$I$4&lt;&gt;"",'Extra Payment'!$I$5="Semi-Annually"),'Extra Payment'!$I$4,IF(AND(MOD(A244,12)=0,'Extra Payment'!$I$4&lt;&gt;"",'Extra Payment'!$I$5="Annually"),'Extra Payment'!$I$4,0)))),"")</f>
      </c>
      <c r="F244" s="19">
        <f>IF(A244&lt;&gt;"",IF(B243+D244&gt;F243,'Extra Payment'!$E$10+'Extra Payment Amortization'!E244,B243+D244),"")</f>
      </c>
      <c r="G244" s="19">
        <f t="shared" si="19"/>
      </c>
    </row>
    <row r="245" spans="1:7" ht="12.75">
      <c r="A245" s="22">
        <f t="shared" si="16"/>
      </c>
      <c r="B245" s="19">
        <f t="shared" si="20"/>
      </c>
      <c r="C245" s="19">
        <f t="shared" si="17"/>
      </c>
      <c r="D245" s="19">
        <f t="shared" si="18"/>
      </c>
      <c r="E245" s="19">
        <f>IF(A245&lt;&gt;"",IF(AND('Extra Payment'!$I$4&lt;&gt;"",'Extra Payment'!$I$5="Monthly"),'Extra Payment'!$I$4,IF(AND(MOD(A245,3)=0,'Extra Payment'!$I$4&lt;&gt;"",'Extra Payment'!$I$5="Quarterly"),'Extra Payment'!$I$4,IF(AND(MOD(A245,6)=0,'Extra Payment'!$I$4&lt;&gt;"",'Extra Payment'!$I$5="Semi-Annually"),'Extra Payment'!$I$4,IF(AND(MOD(A245,12)=0,'Extra Payment'!$I$4&lt;&gt;"",'Extra Payment'!$I$5="Annually"),'Extra Payment'!$I$4,0)))),"")</f>
      </c>
      <c r="F245" s="19">
        <f>IF(A245&lt;&gt;"",IF(B244+D245&gt;F244,'Extra Payment'!$E$10+'Extra Payment Amortization'!E245,B244+D245),"")</f>
      </c>
      <c r="G245" s="19">
        <f t="shared" si="19"/>
      </c>
    </row>
    <row r="246" spans="1:7" ht="12.75">
      <c r="A246" s="22">
        <f t="shared" si="16"/>
      </c>
      <c r="B246" s="19">
        <f t="shared" si="20"/>
      </c>
      <c r="C246" s="19">
        <f t="shared" si="17"/>
      </c>
      <c r="D246" s="19">
        <f t="shared" si="18"/>
      </c>
      <c r="E246" s="19">
        <f>IF(A246&lt;&gt;"",IF(AND('Extra Payment'!$I$4&lt;&gt;"",'Extra Payment'!$I$5="Monthly"),'Extra Payment'!$I$4,IF(AND(MOD(A246,3)=0,'Extra Payment'!$I$4&lt;&gt;"",'Extra Payment'!$I$5="Quarterly"),'Extra Payment'!$I$4,IF(AND(MOD(A246,6)=0,'Extra Payment'!$I$4&lt;&gt;"",'Extra Payment'!$I$5="Semi-Annually"),'Extra Payment'!$I$4,IF(AND(MOD(A246,12)=0,'Extra Payment'!$I$4&lt;&gt;"",'Extra Payment'!$I$5="Annually"),'Extra Payment'!$I$4,0)))),"")</f>
      </c>
      <c r="F246" s="19">
        <f>IF(A246&lt;&gt;"",IF(B245+D246&gt;F245,'Extra Payment'!$E$10+'Extra Payment Amortization'!E246,B245+D246),"")</f>
      </c>
      <c r="G246" s="19">
        <f t="shared" si="19"/>
      </c>
    </row>
    <row r="247" spans="1:7" ht="12.75">
      <c r="A247" s="22">
        <f t="shared" si="16"/>
      </c>
      <c r="B247" s="19">
        <f t="shared" si="20"/>
      </c>
      <c r="C247" s="19">
        <f t="shared" si="17"/>
      </c>
      <c r="D247" s="19">
        <f t="shared" si="18"/>
      </c>
      <c r="E247" s="19">
        <f>IF(A247&lt;&gt;"",IF(AND('Extra Payment'!$I$4&lt;&gt;"",'Extra Payment'!$I$5="Monthly"),'Extra Payment'!$I$4,IF(AND(MOD(A247,3)=0,'Extra Payment'!$I$4&lt;&gt;"",'Extra Payment'!$I$5="Quarterly"),'Extra Payment'!$I$4,IF(AND(MOD(A247,6)=0,'Extra Payment'!$I$4&lt;&gt;"",'Extra Payment'!$I$5="Semi-Annually"),'Extra Payment'!$I$4,IF(AND(MOD(A247,12)=0,'Extra Payment'!$I$4&lt;&gt;"",'Extra Payment'!$I$5="Annually"),'Extra Payment'!$I$4,0)))),"")</f>
      </c>
      <c r="F247" s="19">
        <f>IF(A247&lt;&gt;"",IF(B246+D247&gt;F246,'Extra Payment'!$E$10+'Extra Payment Amortization'!E247,B246+D247),"")</f>
      </c>
      <c r="G247" s="19">
        <f t="shared" si="19"/>
      </c>
    </row>
    <row r="248" spans="1:7" ht="12.75">
      <c r="A248" s="22">
        <f t="shared" si="16"/>
      </c>
      <c r="B248" s="19">
        <f t="shared" si="20"/>
      </c>
      <c r="C248" s="19">
        <f t="shared" si="17"/>
      </c>
      <c r="D248" s="19">
        <f t="shared" si="18"/>
      </c>
      <c r="E248" s="19">
        <f>IF(A248&lt;&gt;"",IF(AND('Extra Payment'!$I$4&lt;&gt;"",'Extra Payment'!$I$5="Monthly"),'Extra Payment'!$I$4,IF(AND(MOD(A248,3)=0,'Extra Payment'!$I$4&lt;&gt;"",'Extra Payment'!$I$5="Quarterly"),'Extra Payment'!$I$4,IF(AND(MOD(A248,6)=0,'Extra Payment'!$I$4&lt;&gt;"",'Extra Payment'!$I$5="Semi-Annually"),'Extra Payment'!$I$4,IF(AND(MOD(A248,12)=0,'Extra Payment'!$I$4&lt;&gt;"",'Extra Payment'!$I$5="Annually"),'Extra Payment'!$I$4,0)))),"")</f>
      </c>
      <c r="F248" s="19">
        <f>IF(A248&lt;&gt;"",IF(B247+D248&gt;F247,'Extra Payment'!$E$10+'Extra Payment Amortization'!E248,B247+D248),"")</f>
      </c>
      <c r="G248" s="19">
        <f t="shared" si="19"/>
      </c>
    </row>
    <row r="249" spans="1:7" ht="12.75">
      <c r="A249" s="22">
        <f t="shared" si="16"/>
      </c>
      <c r="B249" s="19">
        <f t="shared" si="20"/>
      </c>
      <c r="C249" s="19">
        <f t="shared" si="17"/>
      </c>
      <c r="D249" s="19">
        <f t="shared" si="18"/>
      </c>
      <c r="E249" s="19">
        <f>IF(A249&lt;&gt;"",IF(AND('Extra Payment'!$I$4&lt;&gt;"",'Extra Payment'!$I$5="Monthly"),'Extra Payment'!$I$4,IF(AND(MOD(A249,3)=0,'Extra Payment'!$I$4&lt;&gt;"",'Extra Payment'!$I$5="Quarterly"),'Extra Payment'!$I$4,IF(AND(MOD(A249,6)=0,'Extra Payment'!$I$4&lt;&gt;"",'Extra Payment'!$I$5="Semi-Annually"),'Extra Payment'!$I$4,IF(AND(MOD(A249,12)=0,'Extra Payment'!$I$4&lt;&gt;"",'Extra Payment'!$I$5="Annually"),'Extra Payment'!$I$4,0)))),"")</f>
      </c>
      <c r="F249" s="19">
        <f>IF(A249&lt;&gt;"",IF(B248+D249&gt;F248,'Extra Payment'!$E$10+'Extra Payment Amortization'!E249,B248+D249),"")</f>
      </c>
      <c r="G249" s="19">
        <f t="shared" si="19"/>
      </c>
    </row>
    <row r="250" spans="1:7" ht="12.75">
      <c r="A250" s="22">
        <f t="shared" si="16"/>
      </c>
      <c r="B250" s="19">
        <f t="shared" si="20"/>
      </c>
      <c r="C250" s="19">
        <f t="shared" si="17"/>
      </c>
      <c r="D250" s="19">
        <f t="shared" si="18"/>
      </c>
      <c r="E250" s="19">
        <f>IF(A250&lt;&gt;"",IF(AND('Extra Payment'!$I$4&lt;&gt;"",'Extra Payment'!$I$5="Monthly"),'Extra Payment'!$I$4,IF(AND(MOD(A250,3)=0,'Extra Payment'!$I$4&lt;&gt;"",'Extra Payment'!$I$5="Quarterly"),'Extra Payment'!$I$4,IF(AND(MOD(A250,6)=0,'Extra Payment'!$I$4&lt;&gt;"",'Extra Payment'!$I$5="Semi-Annually"),'Extra Payment'!$I$4,IF(AND(MOD(A250,12)=0,'Extra Payment'!$I$4&lt;&gt;"",'Extra Payment'!$I$5="Annually"),'Extra Payment'!$I$4,0)))),"")</f>
      </c>
      <c r="F250" s="19">
        <f>IF(A250&lt;&gt;"",IF(B249+D250&gt;F249,'Extra Payment'!$E$10+'Extra Payment Amortization'!E250,B249+D250),"")</f>
      </c>
      <c r="G250" s="19">
        <f t="shared" si="19"/>
      </c>
    </row>
    <row r="251" spans="1:7" ht="12.75">
      <c r="A251" s="22">
        <f t="shared" si="16"/>
      </c>
      <c r="B251" s="19">
        <f t="shared" si="20"/>
      </c>
      <c r="C251" s="19">
        <f t="shared" si="17"/>
      </c>
      <c r="D251" s="19">
        <f t="shared" si="18"/>
      </c>
      <c r="E251" s="19">
        <f>IF(A251&lt;&gt;"",IF(AND('Extra Payment'!$I$4&lt;&gt;"",'Extra Payment'!$I$5="Monthly"),'Extra Payment'!$I$4,IF(AND(MOD(A251,3)=0,'Extra Payment'!$I$4&lt;&gt;"",'Extra Payment'!$I$5="Quarterly"),'Extra Payment'!$I$4,IF(AND(MOD(A251,6)=0,'Extra Payment'!$I$4&lt;&gt;"",'Extra Payment'!$I$5="Semi-Annually"),'Extra Payment'!$I$4,IF(AND(MOD(A251,12)=0,'Extra Payment'!$I$4&lt;&gt;"",'Extra Payment'!$I$5="Annually"),'Extra Payment'!$I$4,0)))),"")</f>
      </c>
      <c r="F251" s="19">
        <f>IF(A251&lt;&gt;"",IF(B250+D251&gt;F250,'Extra Payment'!$E$10+'Extra Payment Amortization'!E251,B250+D251),"")</f>
      </c>
      <c r="G251" s="19">
        <f t="shared" si="19"/>
      </c>
    </row>
    <row r="252" spans="1:7" ht="12.75">
      <c r="A252" s="22">
        <f t="shared" si="16"/>
      </c>
      <c r="B252" s="19">
        <f t="shared" si="20"/>
      </c>
      <c r="C252" s="19">
        <f t="shared" si="17"/>
      </c>
      <c r="D252" s="19">
        <f t="shared" si="18"/>
      </c>
      <c r="E252" s="19">
        <f>IF(A252&lt;&gt;"",IF(AND('Extra Payment'!$I$4&lt;&gt;"",'Extra Payment'!$I$5="Monthly"),'Extra Payment'!$I$4,IF(AND(MOD(A252,3)=0,'Extra Payment'!$I$4&lt;&gt;"",'Extra Payment'!$I$5="Quarterly"),'Extra Payment'!$I$4,IF(AND(MOD(A252,6)=0,'Extra Payment'!$I$4&lt;&gt;"",'Extra Payment'!$I$5="Semi-Annually"),'Extra Payment'!$I$4,IF(AND(MOD(A252,12)=0,'Extra Payment'!$I$4&lt;&gt;"",'Extra Payment'!$I$5="Annually"),'Extra Payment'!$I$4,0)))),"")</f>
      </c>
      <c r="F252" s="19">
        <f>IF(A252&lt;&gt;"",IF(B251+D252&gt;F251,'Extra Payment'!$E$10+'Extra Payment Amortization'!E252,B251+D252),"")</f>
      </c>
      <c r="G252" s="19">
        <f t="shared" si="19"/>
      </c>
    </row>
    <row r="253" spans="1:7" ht="12.75">
      <c r="A253" s="22">
        <f t="shared" si="16"/>
      </c>
      <c r="B253" s="19">
        <f t="shared" si="20"/>
      </c>
      <c r="C253" s="19">
        <f t="shared" si="17"/>
      </c>
      <c r="D253" s="19">
        <f t="shared" si="18"/>
      </c>
      <c r="E253" s="19">
        <f>IF(A253&lt;&gt;"",IF(AND('Extra Payment'!$I$4&lt;&gt;"",'Extra Payment'!$I$5="Monthly"),'Extra Payment'!$I$4,IF(AND(MOD(A253,3)=0,'Extra Payment'!$I$4&lt;&gt;"",'Extra Payment'!$I$5="Quarterly"),'Extra Payment'!$I$4,IF(AND(MOD(A253,6)=0,'Extra Payment'!$I$4&lt;&gt;"",'Extra Payment'!$I$5="Semi-Annually"),'Extra Payment'!$I$4,IF(AND(MOD(A253,12)=0,'Extra Payment'!$I$4&lt;&gt;"",'Extra Payment'!$I$5="Annually"),'Extra Payment'!$I$4,0)))),"")</f>
      </c>
      <c r="F253" s="19">
        <f>IF(A253&lt;&gt;"",IF(B252+D253&gt;F252,'Extra Payment'!$E$10+'Extra Payment Amortization'!E253,B252+D253),"")</f>
      </c>
      <c r="G253" s="19">
        <f t="shared" si="19"/>
      </c>
    </row>
    <row r="254" spans="1:7" ht="12.75">
      <c r="A254" s="22">
        <f t="shared" si="16"/>
      </c>
      <c r="B254" s="19">
        <f t="shared" si="20"/>
      </c>
      <c r="C254" s="19">
        <f t="shared" si="17"/>
      </c>
      <c r="D254" s="19">
        <f t="shared" si="18"/>
      </c>
      <c r="E254" s="19">
        <f>IF(A254&lt;&gt;"",IF(AND('Extra Payment'!$I$4&lt;&gt;"",'Extra Payment'!$I$5="Monthly"),'Extra Payment'!$I$4,IF(AND(MOD(A254,3)=0,'Extra Payment'!$I$4&lt;&gt;"",'Extra Payment'!$I$5="Quarterly"),'Extra Payment'!$I$4,IF(AND(MOD(A254,6)=0,'Extra Payment'!$I$4&lt;&gt;"",'Extra Payment'!$I$5="Semi-Annually"),'Extra Payment'!$I$4,IF(AND(MOD(A254,12)=0,'Extra Payment'!$I$4&lt;&gt;"",'Extra Payment'!$I$5="Annually"),'Extra Payment'!$I$4,0)))),"")</f>
      </c>
      <c r="F254" s="19">
        <f>IF(A254&lt;&gt;"",IF(B253+D254&gt;F253,'Extra Payment'!$E$10+'Extra Payment Amortization'!E254,B253+D254),"")</f>
      </c>
      <c r="G254" s="19">
        <f t="shared" si="19"/>
      </c>
    </row>
    <row r="255" spans="1:7" ht="12.75">
      <c r="A255" s="22">
        <f t="shared" si="16"/>
      </c>
      <c r="B255" s="19">
        <f t="shared" si="20"/>
      </c>
      <c r="C255" s="19">
        <f t="shared" si="17"/>
      </c>
      <c r="D255" s="19">
        <f t="shared" si="18"/>
      </c>
      <c r="E255" s="19">
        <f>IF(A255&lt;&gt;"",IF(AND('Extra Payment'!$I$4&lt;&gt;"",'Extra Payment'!$I$5="Monthly"),'Extra Payment'!$I$4,IF(AND(MOD(A255,3)=0,'Extra Payment'!$I$4&lt;&gt;"",'Extra Payment'!$I$5="Quarterly"),'Extra Payment'!$I$4,IF(AND(MOD(A255,6)=0,'Extra Payment'!$I$4&lt;&gt;"",'Extra Payment'!$I$5="Semi-Annually"),'Extra Payment'!$I$4,IF(AND(MOD(A255,12)=0,'Extra Payment'!$I$4&lt;&gt;"",'Extra Payment'!$I$5="Annually"),'Extra Payment'!$I$4,0)))),"")</f>
      </c>
      <c r="F255" s="19">
        <f>IF(A255&lt;&gt;"",IF(B254+D255&gt;F254,'Extra Payment'!$E$10+'Extra Payment Amortization'!E255,B254+D255),"")</f>
      </c>
      <c r="G255" s="19">
        <f t="shared" si="19"/>
      </c>
    </row>
    <row r="256" spans="1:7" ht="12.75">
      <c r="A256" s="22">
        <f t="shared" si="16"/>
      </c>
      <c r="B256" s="19">
        <f t="shared" si="20"/>
      </c>
      <c r="C256" s="19">
        <f t="shared" si="17"/>
      </c>
      <c r="D256" s="19">
        <f t="shared" si="18"/>
      </c>
      <c r="E256" s="19">
        <f>IF(A256&lt;&gt;"",IF(AND('Extra Payment'!$I$4&lt;&gt;"",'Extra Payment'!$I$5="Monthly"),'Extra Payment'!$I$4,IF(AND(MOD(A256,3)=0,'Extra Payment'!$I$4&lt;&gt;"",'Extra Payment'!$I$5="Quarterly"),'Extra Payment'!$I$4,IF(AND(MOD(A256,6)=0,'Extra Payment'!$I$4&lt;&gt;"",'Extra Payment'!$I$5="Semi-Annually"),'Extra Payment'!$I$4,IF(AND(MOD(A256,12)=0,'Extra Payment'!$I$4&lt;&gt;"",'Extra Payment'!$I$5="Annually"),'Extra Payment'!$I$4,0)))),"")</f>
      </c>
      <c r="F256" s="19">
        <f>IF(A256&lt;&gt;"",IF(B255+D256&gt;F255,'Extra Payment'!$E$10+'Extra Payment Amortization'!E256,B255+D256),"")</f>
      </c>
      <c r="G256" s="19">
        <f t="shared" si="19"/>
      </c>
    </row>
    <row r="257" spans="1:7" ht="12.75">
      <c r="A257" s="22">
        <f t="shared" si="16"/>
      </c>
      <c r="B257" s="19">
        <f t="shared" si="20"/>
      </c>
      <c r="C257" s="19">
        <f t="shared" si="17"/>
      </c>
      <c r="D257" s="19">
        <f t="shared" si="18"/>
      </c>
      <c r="E257" s="19">
        <f>IF(A257&lt;&gt;"",IF(AND('Extra Payment'!$I$4&lt;&gt;"",'Extra Payment'!$I$5="Monthly"),'Extra Payment'!$I$4,IF(AND(MOD(A257,3)=0,'Extra Payment'!$I$4&lt;&gt;"",'Extra Payment'!$I$5="Quarterly"),'Extra Payment'!$I$4,IF(AND(MOD(A257,6)=0,'Extra Payment'!$I$4&lt;&gt;"",'Extra Payment'!$I$5="Semi-Annually"),'Extra Payment'!$I$4,IF(AND(MOD(A257,12)=0,'Extra Payment'!$I$4&lt;&gt;"",'Extra Payment'!$I$5="Annually"),'Extra Payment'!$I$4,0)))),"")</f>
      </c>
      <c r="F257" s="19">
        <f>IF(A257&lt;&gt;"",IF(B256+D257&gt;F256,'Extra Payment'!$E$10+'Extra Payment Amortization'!E257,B256+D257),"")</f>
      </c>
      <c r="G257" s="19">
        <f t="shared" si="19"/>
      </c>
    </row>
    <row r="258" spans="1:7" ht="12.75">
      <c r="A258" s="22">
        <f aca="true" t="shared" si="21" ref="A258:A321">IF(A257="","",IF(B256+D256&lt;F256,"",A257+1))</f>
      </c>
      <c r="B258" s="19">
        <f t="shared" si="20"/>
      </c>
      <c r="C258" s="19">
        <f t="shared" si="17"/>
      </c>
      <c r="D258" s="19">
        <f t="shared" si="18"/>
      </c>
      <c r="E258" s="19">
        <f>IF(A258&lt;&gt;"",IF(AND('Extra Payment'!$I$4&lt;&gt;"",'Extra Payment'!$I$5="Monthly"),'Extra Payment'!$I$4,IF(AND(MOD(A258,3)=0,'Extra Payment'!$I$4&lt;&gt;"",'Extra Payment'!$I$5="Quarterly"),'Extra Payment'!$I$4,IF(AND(MOD(A258,6)=0,'Extra Payment'!$I$4&lt;&gt;"",'Extra Payment'!$I$5="Semi-Annually"),'Extra Payment'!$I$4,IF(AND(MOD(A258,12)=0,'Extra Payment'!$I$4&lt;&gt;"",'Extra Payment'!$I$5="Annually"),'Extra Payment'!$I$4,0)))),"")</f>
      </c>
      <c r="F258" s="19">
        <f>IF(A258&lt;&gt;"",IF(B257+D258&gt;F257,'Extra Payment'!$E$10+'Extra Payment Amortization'!E258,B257+D258),"")</f>
      </c>
      <c r="G258" s="19">
        <f t="shared" si="19"/>
      </c>
    </row>
    <row r="259" spans="1:7" ht="12.75">
      <c r="A259" s="22">
        <f t="shared" si="21"/>
      </c>
      <c r="B259" s="19">
        <f t="shared" si="20"/>
      </c>
      <c r="C259" s="19">
        <f t="shared" si="17"/>
      </c>
      <c r="D259" s="19">
        <f t="shared" si="18"/>
      </c>
      <c r="E259" s="19">
        <f>IF(A259&lt;&gt;"",IF(AND('Extra Payment'!$I$4&lt;&gt;"",'Extra Payment'!$I$5="Monthly"),'Extra Payment'!$I$4,IF(AND(MOD(A259,3)=0,'Extra Payment'!$I$4&lt;&gt;"",'Extra Payment'!$I$5="Quarterly"),'Extra Payment'!$I$4,IF(AND(MOD(A259,6)=0,'Extra Payment'!$I$4&lt;&gt;"",'Extra Payment'!$I$5="Semi-Annually"),'Extra Payment'!$I$4,IF(AND(MOD(A259,12)=0,'Extra Payment'!$I$4&lt;&gt;"",'Extra Payment'!$I$5="Annually"),'Extra Payment'!$I$4,0)))),"")</f>
      </c>
      <c r="F259" s="19">
        <f>IF(A259&lt;&gt;"",IF(B258+D259&gt;F258,'Extra Payment'!$E$10+'Extra Payment Amortization'!E259,B258+D259),"")</f>
      </c>
      <c r="G259" s="19">
        <f t="shared" si="19"/>
      </c>
    </row>
    <row r="260" spans="1:7" ht="12.75">
      <c r="A260" s="22">
        <f t="shared" si="21"/>
      </c>
      <c r="B260" s="19">
        <f t="shared" si="20"/>
      </c>
      <c r="C260" s="19">
        <f t="shared" si="17"/>
      </c>
      <c r="D260" s="19">
        <f t="shared" si="18"/>
      </c>
      <c r="E260" s="19">
        <f>IF(A260&lt;&gt;"",IF(AND('Extra Payment'!$I$4&lt;&gt;"",'Extra Payment'!$I$5="Monthly"),'Extra Payment'!$I$4,IF(AND(MOD(A260,3)=0,'Extra Payment'!$I$4&lt;&gt;"",'Extra Payment'!$I$5="Quarterly"),'Extra Payment'!$I$4,IF(AND(MOD(A260,6)=0,'Extra Payment'!$I$4&lt;&gt;"",'Extra Payment'!$I$5="Semi-Annually"),'Extra Payment'!$I$4,IF(AND(MOD(A260,12)=0,'Extra Payment'!$I$4&lt;&gt;"",'Extra Payment'!$I$5="Annually"),'Extra Payment'!$I$4,0)))),"")</f>
      </c>
      <c r="F260" s="19">
        <f>IF(A260&lt;&gt;"",IF(B259+D260&gt;F259,'Extra Payment'!$E$10+'Extra Payment Amortization'!E260,B259+D260),"")</f>
      </c>
      <c r="G260" s="19">
        <f t="shared" si="19"/>
      </c>
    </row>
    <row r="261" spans="1:7" ht="12.75">
      <c r="A261" s="22">
        <f t="shared" si="21"/>
      </c>
      <c r="B261" s="19">
        <f t="shared" si="20"/>
      </c>
      <c r="C261" s="19">
        <f t="shared" si="17"/>
      </c>
      <c r="D261" s="19">
        <f t="shared" si="18"/>
      </c>
      <c r="E261" s="19">
        <f>IF(A261&lt;&gt;"",IF(AND('Extra Payment'!$I$4&lt;&gt;"",'Extra Payment'!$I$5="Monthly"),'Extra Payment'!$I$4,IF(AND(MOD(A261,3)=0,'Extra Payment'!$I$4&lt;&gt;"",'Extra Payment'!$I$5="Quarterly"),'Extra Payment'!$I$4,IF(AND(MOD(A261,6)=0,'Extra Payment'!$I$4&lt;&gt;"",'Extra Payment'!$I$5="Semi-Annually"),'Extra Payment'!$I$4,IF(AND(MOD(A261,12)=0,'Extra Payment'!$I$4&lt;&gt;"",'Extra Payment'!$I$5="Annually"),'Extra Payment'!$I$4,0)))),"")</f>
      </c>
      <c r="F261" s="19">
        <f>IF(A261&lt;&gt;"",IF(B260+D261&gt;F260,'Extra Payment'!$E$10+'Extra Payment Amortization'!E261,B260+D261),"")</f>
      </c>
      <c r="G261" s="19">
        <f t="shared" si="19"/>
      </c>
    </row>
    <row r="262" spans="1:7" ht="12.75">
      <c r="A262" s="22">
        <f t="shared" si="21"/>
      </c>
      <c r="B262" s="19">
        <f t="shared" si="20"/>
      </c>
      <c r="C262" s="19">
        <f t="shared" si="17"/>
      </c>
      <c r="D262" s="19">
        <f t="shared" si="18"/>
      </c>
      <c r="E262" s="19">
        <f>IF(A262&lt;&gt;"",IF(AND('Extra Payment'!$I$4&lt;&gt;"",'Extra Payment'!$I$5="Monthly"),'Extra Payment'!$I$4,IF(AND(MOD(A262,3)=0,'Extra Payment'!$I$4&lt;&gt;"",'Extra Payment'!$I$5="Quarterly"),'Extra Payment'!$I$4,IF(AND(MOD(A262,6)=0,'Extra Payment'!$I$4&lt;&gt;"",'Extra Payment'!$I$5="Semi-Annually"),'Extra Payment'!$I$4,IF(AND(MOD(A262,12)=0,'Extra Payment'!$I$4&lt;&gt;"",'Extra Payment'!$I$5="Annually"),'Extra Payment'!$I$4,0)))),"")</f>
      </c>
      <c r="F262" s="19">
        <f>IF(A262&lt;&gt;"",IF(B261+D262&gt;F261,'Extra Payment'!$E$10+'Extra Payment Amortization'!E262,B261+D262),"")</f>
      </c>
      <c r="G262" s="19">
        <f t="shared" si="19"/>
      </c>
    </row>
    <row r="263" spans="1:7" ht="12.75">
      <c r="A263" s="22">
        <f t="shared" si="21"/>
      </c>
      <c r="B263" s="19">
        <f t="shared" si="20"/>
      </c>
      <c r="C263" s="19">
        <f t="shared" si="17"/>
      </c>
      <c r="D263" s="19">
        <f t="shared" si="18"/>
      </c>
      <c r="E263" s="19">
        <f>IF(A263&lt;&gt;"",IF(AND('Extra Payment'!$I$4&lt;&gt;"",'Extra Payment'!$I$5="Monthly"),'Extra Payment'!$I$4,IF(AND(MOD(A263,3)=0,'Extra Payment'!$I$4&lt;&gt;"",'Extra Payment'!$I$5="Quarterly"),'Extra Payment'!$I$4,IF(AND(MOD(A263,6)=0,'Extra Payment'!$I$4&lt;&gt;"",'Extra Payment'!$I$5="Semi-Annually"),'Extra Payment'!$I$4,IF(AND(MOD(A263,12)=0,'Extra Payment'!$I$4&lt;&gt;"",'Extra Payment'!$I$5="Annually"),'Extra Payment'!$I$4,0)))),"")</f>
      </c>
      <c r="F263" s="19">
        <f>IF(A263&lt;&gt;"",IF(B262+D263&gt;F262,'Extra Payment'!$E$10+'Extra Payment Amortization'!E263,B262+D263),"")</f>
      </c>
      <c r="G263" s="19">
        <f t="shared" si="19"/>
      </c>
    </row>
    <row r="264" spans="1:7" ht="12.75">
      <c r="A264" s="22">
        <f t="shared" si="21"/>
      </c>
      <c r="B264" s="19">
        <f t="shared" si="20"/>
      </c>
      <c r="C264" s="19">
        <f t="shared" si="17"/>
      </c>
      <c r="D264" s="19">
        <f t="shared" si="18"/>
      </c>
      <c r="E264" s="19">
        <f>IF(A264&lt;&gt;"",IF(AND('Extra Payment'!$I$4&lt;&gt;"",'Extra Payment'!$I$5="Monthly"),'Extra Payment'!$I$4,IF(AND(MOD(A264,3)=0,'Extra Payment'!$I$4&lt;&gt;"",'Extra Payment'!$I$5="Quarterly"),'Extra Payment'!$I$4,IF(AND(MOD(A264,6)=0,'Extra Payment'!$I$4&lt;&gt;"",'Extra Payment'!$I$5="Semi-Annually"),'Extra Payment'!$I$4,IF(AND(MOD(A264,12)=0,'Extra Payment'!$I$4&lt;&gt;"",'Extra Payment'!$I$5="Annually"),'Extra Payment'!$I$4,0)))),"")</f>
      </c>
      <c r="F264" s="19">
        <f>IF(A264&lt;&gt;"",IF(B263+D264&gt;F263,'Extra Payment'!$E$10+'Extra Payment Amortization'!E264,B263+D264),"")</f>
      </c>
      <c r="G264" s="19">
        <f t="shared" si="19"/>
      </c>
    </row>
    <row r="265" spans="1:7" ht="12.75">
      <c r="A265" s="22">
        <f t="shared" si="21"/>
      </c>
      <c r="B265" s="19">
        <f t="shared" si="20"/>
      </c>
      <c r="C265" s="19">
        <f t="shared" si="17"/>
      </c>
      <c r="D265" s="19">
        <f t="shared" si="18"/>
      </c>
      <c r="E265" s="19">
        <f>IF(A265&lt;&gt;"",IF(AND('Extra Payment'!$I$4&lt;&gt;"",'Extra Payment'!$I$5="Monthly"),'Extra Payment'!$I$4,IF(AND(MOD(A265,3)=0,'Extra Payment'!$I$4&lt;&gt;"",'Extra Payment'!$I$5="Quarterly"),'Extra Payment'!$I$4,IF(AND(MOD(A265,6)=0,'Extra Payment'!$I$4&lt;&gt;"",'Extra Payment'!$I$5="Semi-Annually"),'Extra Payment'!$I$4,IF(AND(MOD(A265,12)=0,'Extra Payment'!$I$4&lt;&gt;"",'Extra Payment'!$I$5="Annually"),'Extra Payment'!$I$4,0)))),"")</f>
      </c>
      <c r="F265" s="19">
        <f>IF(A265&lt;&gt;"",IF(B264+D265&gt;F264,'Extra Payment'!$E$10+'Extra Payment Amortization'!E265,B264+D265),"")</f>
      </c>
      <c r="G265" s="19">
        <f t="shared" si="19"/>
      </c>
    </row>
    <row r="266" spans="1:7" ht="12.75">
      <c r="A266" s="22">
        <f t="shared" si="21"/>
      </c>
      <c r="B266" s="19">
        <f t="shared" si="20"/>
      </c>
      <c r="C266" s="19">
        <f t="shared" si="17"/>
      </c>
      <c r="D266" s="19">
        <f t="shared" si="18"/>
      </c>
      <c r="E266" s="19">
        <f>IF(A266&lt;&gt;"",IF(AND('Extra Payment'!$I$4&lt;&gt;"",'Extra Payment'!$I$5="Monthly"),'Extra Payment'!$I$4,IF(AND(MOD(A266,3)=0,'Extra Payment'!$I$4&lt;&gt;"",'Extra Payment'!$I$5="Quarterly"),'Extra Payment'!$I$4,IF(AND(MOD(A266,6)=0,'Extra Payment'!$I$4&lt;&gt;"",'Extra Payment'!$I$5="Semi-Annually"),'Extra Payment'!$I$4,IF(AND(MOD(A266,12)=0,'Extra Payment'!$I$4&lt;&gt;"",'Extra Payment'!$I$5="Annually"),'Extra Payment'!$I$4,0)))),"")</f>
      </c>
      <c r="F266" s="19">
        <f>IF(A266&lt;&gt;"",IF(B265+D266&gt;F265,'Extra Payment'!$E$10+'Extra Payment Amortization'!E266,B265+D266),"")</f>
      </c>
      <c r="G266" s="19">
        <f t="shared" si="19"/>
      </c>
    </row>
    <row r="267" spans="1:7" ht="12.75">
      <c r="A267" s="22">
        <f t="shared" si="21"/>
      </c>
      <c r="B267" s="19">
        <f t="shared" si="20"/>
      </c>
      <c r="C267" s="19">
        <f t="shared" si="17"/>
      </c>
      <c r="D267" s="19">
        <f t="shared" si="18"/>
      </c>
      <c r="E267" s="19">
        <f>IF(A267&lt;&gt;"",IF(AND('Extra Payment'!$I$4&lt;&gt;"",'Extra Payment'!$I$5="Monthly"),'Extra Payment'!$I$4,IF(AND(MOD(A267,3)=0,'Extra Payment'!$I$4&lt;&gt;"",'Extra Payment'!$I$5="Quarterly"),'Extra Payment'!$I$4,IF(AND(MOD(A267,6)=0,'Extra Payment'!$I$4&lt;&gt;"",'Extra Payment'!$I$5="Semi-Annually"),'Extra Payment'!$I$4,IF(AND(MOD(A267,12)=0,'Extra Payment'!$I$4&lt;&gt;"",'Extra Payment'!$I$5="Annually"),'Extra Payment'!$I$4,0)))),"")</f>
      </c>
      <c r="F267" s="19">
        <f>IF(A267&lt;&gt;"",IF(B266+D267&gt;F266,'Extra Payment'!$E$10+'Extra Payment Amortization'!E267,B266+D267),"")</f>
      </c>
      <c r="G267" s="19">
        <f t="shared" si="19"/>
      </c>
    </row>
    <row r="268" spans="1:7" ht="12.75">
      <c r="A268" s="22">
        <f t="shared" si="21"/>
      </c>
      <c r="B268" s="19">
        <f t="shared" si="20"/>
      </c>
      <c r="C268" s="19">
        <f t="shared" si="17"/>
      </c>
      <c r="D268" s="19">
        <f t="shared" si="18"/>
      </c>
      <c r="E268" s="19">
        <f>IF(A268&lt;&gt;"",IF(AND('Extra Payment'!$I$4&lt;&gt;"",'Extra Payment'!$I$5="Monthly"),'Extra Payment'!$I$4,IF(AND(MOD(A268,3)=0,'Extra Payment'!$I$4&lt;&gt;"",'Extra Payment'!$I$5="Quarterly"),'Extra Payment'!$I$4,IF(AND(MOD(A268,6)=0,'Extra Payment'!$I$4&lt;&gt;"",'Extra Payment'!$I$5="Semi-Annually"),'Extra Payment'!$I$4,IF(AND(MOD(A268,12)=0,'Extra Payment'!$I$4&lt;&gt;"",'Extra Payment'!$I$5="Annually"),'Extra Payment'!$I$4,0)))),"")</f>
      </c>
      <c r="F268" s="19">
        <f>IF(A268&lt;&gt;"",IF(B267+D268&gt;F267,'Extra Payment'!$E$10+'Extra Payment Amortization'!E268,B267+D268),"")</f>
      </c>
      <c r="G268" s="19">
        <f t="shared" si="19"/>
      </c>
    </row>
    <row r="269" spans="1:7" ht="12.75">
      <c r="A269" s="22">
        <f t="shared" si="21"/>
      </c>
      <c r="B269" s="19">
        <f t="shared" si="20"/>
      </c>
      <c r="C269" s="19">
        <f t="shared" si="17"/>
      </c>
      <c r="D269" s="19">
        <f t="shared" si="18"/>
      </c>
      <c r="E269" s="19">
        <f>IF(A269&lt;&gt;"",IF(AND('Extra Payment'!$I$4&lt;&gt;"",'Extra Payment'!$I$5="Monthly"),'Extra Payment'!$I$4,IF(AND(MOD(A269,3)=0,'Extra Payment'!$I$4&lt;&gt;"",'Extra Payment'!$I$5="Quarterly"),'Extra Payment'!$I$4,IF(AND(MOD(A269,6)=0,'Extra Payment'!$I$4&lt;&gt;"",'Extra Payment'!$I$5="Semi-Annually"),'Extra Payment'!$I$4,IF(AND(MOD(A269,12)=0,'Extra Payment'!$I$4&lt;&gt;"",'Extra Payment'!$I$5="Annually"),'Extra Payment'!$I$4,0)))),"")</f>
      </c>
      <c r="F269" s="19">
        <f>IF(A269&lt;&gt;"",IF(B268+D269&gt;F268,'Extra Payment'!$E$10+'Extra Payment Amortization'!E269,B268+D269),"")</f>
      </c>
      <c r="G269" s="19">
        <f t="shared" si="19"/>
      </c>
    </row>
    <row r="270" spans="1:7" ht="12.75">
      <c r="A270" s="22">
        <f t="shared" si="21"/>
      </c>
      <c r="B270" s="19">
        <f t="shared" si="20"/>
      </c>
      <c r="C270" s="19">
        <f aca="true" t="shared" si="22" ref="C270:C333">IF(A270&lt;&gt;"",F270-D270,"")</f>
      </c>
      <c r="D270" s="19">
        <f aca="true" t="shared" si="23" ref="D270:D333">IF(A270&lt;&gt;"",B269*$D$5/12,"")</f>
      </c>
      <c r="E270" s="19">
        <f>IF(A270&lt;&gt;"",IF(AND('Extra Payment'!$I$4&lt;&gt;"",'Extra Payment'!$I$5="Monthly"),'Extra Payment'!$I$4,IF(AND(MOD(A270,3)=0,'Extra Payment'!$I$4&lt;&gt;"",'Extra Payment'!$I$5="Quarterly"),'Extra Payment'!$I$4,IF(AND(MOD(A270,6)=0,'Extra Payment'!$I$4&lt;&gt;"",'Extra Payment'!$I$5="Semi-Annually"),'Extra Payment'!$I$4,IF(AND(MOD(A270,12)=0,'Extra Payment'!$I$4&lt;&gt;"",'Extra Payment'!$I$5="Annually"),'Extra Payment'!$I$4,0)))),"")</f>
      </c>
      <c r="F270" s="19">
        <f>IF(A270&lt;&gt;"",IF(B269+D270&gt;F269,'Extra Payment'!$E$10+'Extra Payment Amortization'!E270,B269+D270),"")</f>
      </c>
      <c r="G270" s="19">
        <f aca="true" t="shared" si="24" ref="G270:G333">IF(A270&lt;&gt;"",D270+G269,"")</f>
      </c>
    </row>
    <row r="271" spans="1:7" ht="12.75">
      <c r="A271" s="22">
        <f t="shared" si="21"/>
      </c>
      <c r="B271" s="19">
        <f t="shared" si="20"/>
      </c>
      <c r="C271" s="19">
        <f t="shared" si="22"/>
      </c>
      <c r="D271" s="19">
        <f t="shared" si="23"/>
      </c>
      <c r="E271" s="19">
        <f>IF(A271&lt;&gt;"",IF(AND('Extra Payment'!$I$4&lt;&gt;"",'Extra Payment'!$I$5="Monthly"),'Extra Payment'!$I$4,IF(AND(MOD(A271,3)=0,'Extra Payment'!$I$4&lt;&gt;"",'Extra Payment'!$I$5="Quarterly"),'Extra Payment'!$I$4,IF(AND(MOD(A271,6)=0,'Extra Payment'!$I$4&lt;&gt;"",'Extra Payment'!$I$5="Semi-Annually"),'Extra Payment'!$I$4,IF(AND(MOD(A271,12)=0,'Extra Payment'!$I$4&lt;&gt;"",'Extra Payment'!$I$5="Annually"),'Extra Payment'!$I$4,0)))),"")</f>
      </c>
      <c r="F271" s="19">
        <f>IF(A271&lt;&gt;"",IF(B270+D271&gt;F270,'Extra Payment'!$E$10+'Extra Payment Amortization'!E271,B270+D271),"")</f>
      </c>
      <c r="G271" s="19">
        <f t="shared" si="24"/>
      </c>
    </row>
    <row r="272" spans="1:7" ht="12.75">
      <c r="A272" s="22">
        <f t="shared" si="21"/>
      </c>
      <c r="B272" s="19">
        <f t="shared" si="20"/>
      </c>
      <c r="C272" s="19">
        <f t="shared" si="22"/>
      </c>
      <c r="D272" s="19">
        <f t="shared" si="23"/>
      </c>
      <c r="E272" s="19">
        <f>IF(A272&lt;&gt;"",IF(AND('Extra Payment'!$I$4&lt;&gt;"",'Extra Payment'!$I$5="Monthly"),'Extra Payment'!$I$4,IF(AND(MOD(A272,3)=0,'Extra Payment'!$I$4&lt;&gt;"",'Extra Payment'!$I$5="Quarterly"),'Extra Payment'!$I$4,IF(AND(MOD(A272,6)=0,'Extra Payment'!$I$4&lt;&gt;"",'Extra Payment'!$I$5="Semi-Annually"),'Extra Payment'!$I$4,IF(AND(MOD(A272,12)=0,'Extra Payment'!$I$4&lt;&gt;"",'Extra Payment'!$I$5="Annually"),'Extra Payment'!$I$4,0)))),"")</f>
      </c>
      <c r="F272" s="19">
        <f>IF(A272&lt;&gt;"",IF(B271+D272&gt;F271,'Extra Payment'!$E$10+'Extra Payment Amortization'!E272,B271+D272),"")</f>
      </c>
      <c r="G272" s="19">
        <f t="shared" si="24"/>
      </c>
    </row>
    <row r="273" spans="1:7" ht="12.75">
      <c r="A273" s="22">
        <f t="shared" si="21"/>
      </c>
      <c r="B273" s="19">
        <f t="shared" si="20"/>
      </c>
      <c r="C273" s="19">
        <f t="shared" si="22"/>
      </c>
      <c r="D273" s="19">
        <f t="shared" si="23"/>
      </c>
      <c r="E273" s="19">
        <f>IF(A273&lt;&gt;"",IF(AND('Extra Payment'!$I$4&lt;&gt;"",'Extra Payment'!$I$5="Monthly"),'Extra Payment'!$I$4,IF(AND(MOD(A273,3)=0,'Extra Payment'!$I$4&lt;&gt;"",'Extra Payment'!$I$5="Quarterly"),'Extra Payment'!$I$4,IF(AND(MOD(A273,6)=0,'Extra Payment'!$I$4&lt;&gt;"",'Extra Payment'!$I$5="Semi-Annually"),'Extra Payment'!$I$4,IF(AND(MOD(A273,12)=0,'Extra Payment'!$I$4&lt;&gt;"",'Extra Payment'!$I$5="Annually"),'Extra Payment'!$I$4,0)))),"")</f>
      </c>
      <c r="F273" s="19">
        <f>IF(A273&lt;&gt;"",IF(B272+D273&gt;F272,'Extra Payment'!$E$10+'Extra Payment Amortization'!E273,B272+D273),"")</f>
      </c>
      <c r="G273" s="19">
        <f t="shared" si="24"/>
      </c>
    </row>
    <row r="274" spans="1:7" ht="12.75">
      <c r="A274" s="22">
        <f t="shared" si="21"/>
      </c>
      <c r="B274" s="19">
        <f t="shared" si="20"/>
      </c>
      <c r="C274" s="19">
        <f t="shared" si="22"/>
      </c>
      <c r="D274" s="19">
        <f t="shared" si="23"/>
      </c>
      <c r="E274" s="19">
        <f>IF(A274&lt;&gt;"",IF(AND('Extra Payment'!$I$4&lt;&gt;"",'Extra Payment'!$I$5="Monthly"),'Extra Payment'!$I$4,IF(AND(MOD(A274,3)=0,'Extra Payment'!$I$4&lt;&gt;"",'Extra Payment'!$I$5="Quarterly"),'Extra Payment'!$I$4,IF(AND(MOD(A274,6)=0,'Extra Payment'!$I$4&lt;&gt;"",'Extra Payment'!$I$5="Semi-Annually"),'Extra Payment'!$I$4,IF(AND(MOD(A274,12)=0,'Extra Payment'!$I$4&lt;&gt;"",'Extra Payment'!$I$5="Annually"),'Extra Payment'!$I$4,0)))),"")</f>
      </c>
      <c r="F274" s="19">
        <f>IF(A274&lt;&gt;"",IF(B273+D274&gt;F273,'Extra Payment'!$E$10+'Extra Payment Amortization'!E274,B273+D274),"")</f>
      </c>
      <c r="G274" s="19">
        <f t="shared" si="24"/>
      </c>
    </row>
    <row r="275" spans="1:7" ht="12.75">
      <c r="A275" s="22">
        <f t="shared" si="21"/>
      </c>
      <c r="B275" s="19">
        <f t="shared" si="20"/>
      </c>
      <c r="C275" s="19">
        <f t="shared" si="22"/>
      </c>
      <c r="D275" s="19">
        <f t="shared" si="23"/>
      </c>
      <c r="E275" s="19">
        <f>IF(A275&lt;&gt;"",IF(AND('Extra Payment'!$I$4&lt;&gt;"",'Extra Payment'!$I$5="Monthly"),'Extra Payment'!$I$4,IF(AND(MOD(A275,3)=0,'Extra Payment'!$I$4&lt;&gt;"",'Extra Payment'!$I$5="Quarterly"),'Extra Payment'!$I$4,IF(AND(MOD(A275,6)=0,'Extra Payment'!$I$4&lt;&gt;"",'Extra Payment'!$I$5="Semi-Annually"),'Extra Payment'!$I$4,IF(AND(MOD(A275,12)=0,'Extra Payment'!$I$4&lt;&gt;"",'Extra Payment'!$I$5="Annually"),'Extra Payment'!$I$4,0)))),"")</f>
      </c>
      <c r="F275" s="19">
        <f>IF(A275&lt;&gt;"",IF(B274+D275&gt;F274,'Extra Payment'!$E$10+'Extra Payment Amortization'!E275,B274+D275),"")</f>
      </c>
      <c r="G275" s="19">
        <f t="shared" si="24"/>
      </c>
    </row>
    <row r="276" spans="1:7" ht="12.75">
      <c r="A276" s="22">
        <f t="shared" si="21"/>
      </c>
      <c r="B276" s="19">
        <f t="shared" si="20"/>
      </c>
      <c r="C276" s="19">
        <f t="shared" si="22"/>
      </c>
      <c r="D276" s="19">
        <f t="shared" si="23"/>
      </c>
      <c r="E276" s="19">
        <f>IF(A276&lt;&gt;"",IF(AND('Extra Payment'!$I$4&lt;&gt;"",'Extra Payment'!$I$5="Monthly"),'Extra Payment'!$I$4,IF(AND(MOD(A276,3)=0,'Extra Payment'!$I$4&lt;&gt;"",'Extra Payment'!$I$5="Quarterly"),'Extra Payment'!$I$4,IF(AND(MOD(A276,6)=0,'Extra Payment'!$I$4&lt;&gt;"",'Extra Payment'!$I$5="Semi-Annually"),'Extra Payment'!$I$4,IF(AND(MOD(A276,12)=0,'Extra Payment'!$I$4&lt;&gt;"",'Extra Payment'!$I$5="Annually"),'Extra Payment'!$I$4,0)))),"")</f>
      </c>
      <c r="F276" s="19">
        <f>IF(A276&lt;&gt;"",IF(B275+D276&gt;F275,'Extra Payment'!$E$10+'Extra Payment Amortization'!E276,B275+D276),"")</f>
      </c>
      <c r="G276" s="19">
        <f t="shared" si="24"/>
      </c>
    </row>
    <row r="277" spans="1:7" ht="12.75">
      <c r="A277" s="22">
        <f t="shared" si="21"/>
      </c>
      <c r="B277" s="19">
        <f t="shared" si="20"/>
      </c>
      <c r="C277" s="19">
        <f t="shared" si="22"/>
      </c>
      <c r="D277" s="19">
        <f t="shared" si="23"/>
      </c>
      <c r="E277" s="19">
        <f>IF(A277&lt;&gt;"",IF(AND('Extra Payment'!$I$4&lt;&gt;"",'Extra Payment'!$I$5="Monthly"),'Extra Payment'!$I$4,IF(AND(MOD(A277,3)=0,'Extra Payment'!$I$4&lt;&gt;"",'Extra Payment'!$I$5="Quarterly"),'Extra Payment'!$I$4,IF(AND(MOD(A277,6)=0,'Extra Payment'!$I$4&lt;&gt;"",'Extra Payment'!$I$5="Semi-Annually"),'Extra Payment'!$I$4,IF(AND(MOD(A277,12)=0,'Extra Payment'!$I$4&lt;&gt;"",'Extra Payment'!$I$5="Annually"),'Extra Payment'!$I$4,0)))),"")</f>
      </c>
      <c r="F277" s="19">
        <f>IF(A277&lt;&gt;"",IF(B276+D277&gt;F276,'Extra Payment'!$E$10+'Extra Payment Amortization'!E277,B276+D277),"")</f>
      </c>
      <c r="G277" s="19">
        <f t="shared" si="24"/>
      </c>
    </row>
    <row r="278" spans="1:7" ht="12.75">
      <c r="A278" s="22">
        <f t="shared" si="21"/>
      </c>
      <c r="B278" s="19">
        <f t="shared" si="20"/>
      </c>
      <c r="C278" s="19">
        <f t="shared" si="22"/>
      </c>
      <c r="D278" s="19">
        <f t="shared" si="23"/>
      </c>
      <c r="E278" s="19">
        <f>IF(A278&lt;&gt;"",IF(AND('Extra Payment'!$I$4&lt;&gt;"",'Extra Payment'!$I$5="Monthly"),'Extra Payment'!$I$4,IF(AND(MOD(A278,3)=0,'Extra Payment'!$I$4&lt;&gt;"",'Extra Payment'!$I$5="Quarterly"),'Extra Payment'!$I$4,IF(AND(MOD(A278,6)=0,'Extra Payment'!$I$4&lt;&gt;"",'Extra Payment'!$I$5="Semi-Annually"),'Extra Payment'!$I$4,IF(AND(MOD(A278,12)=0,'Extra Payment'!$I$4&lt;&gt;"",'Extra Payment'!$I$5="Annually"),'Extra Payment'!$I$4,0)))),"")</f>
      </c>
      <c r="F278" s="19">
        <f>IF(A278&lt;&gt;"",IF(B277+D278&gt;F277,'Extra Payment'!$E$10+'Extra Payment Amortization'!E278,B277+D278),"")</f>
      </c>
      <c r="G278" s="19">
        <f t="shared" si="24"/>
      </c>
    </row>
    <row r="279" spans="1:7" ht="12.75">
      <c r="A279" s="22">
        <f t="shared" si="21"/>
      </c>
      <c r="B279" s="19">
        <f t="shared" si="20"/>
      </c>
      <c r="C279" s="19">
        <f t="shared" si="22"/>
      </c>
      <c r="D279" s="19">
        <f t="shared" si="23"/>
      </c>
      <c r="E279" s="19">
        <f>IF(A279&lt;&gt;"",IF(AND('Extra Payment'!$I$4&lt;&gt;"",'Extra Payment'!$I$5="Monthly"),'Extra Payment'!$I$4,IF(AND(MOD(A279,3)=0,'Extra Payment'!$I$4&lt;&gt;"",'Extra Payment'!$I$5="Quarterly"),'Extra Payment'!$I$4,IF(AND(MOD(A279,6)=0,'Extra Payment'!$I$4&lt;&gt;"",'Extra Payment'!$I$5="Semi-Annually"),'Extra Payment'!$I$4,IF(AND(MOD(A279,12)=0,'Extra Payment'!$I$4&lt;&gt;"",'Extra Payment'!$I$5="Annually"),'Extra Payment'!$I$4,0)))),"")</f>
      </c>
      <c r="F279" s="19">
        <f>IF(A279&lt;&gt;"",IF(B278+D279&gt;F278,'Extra Payment'!$E$10+'Extra Payment Amortization'!E279,B278+D279),"")</f>
      </c>
      <c r="G279" s="19">
        <f t="shared" si="24"/>
      </c>
    </row>
    <row r="280" spans="1:7" ht="12.75">
      <c r="A280" s="22">
        <f t="shared" si="21"/>
      </c>
      <c r="B280" s="19">
        <f t="shared" si="20"/>
      </c>
      <c r="C280" s="19">
        <f t="shared" si="22"/>
      </c>
      <c r="D280" s="19">
        <f t="shared" si="23"/>
      </c>
      <c r="E280" s="19">
        <f>IF(A280&lt;&gt;"",IF(AND('Extra Payment'!$I$4&lt;&gt;"",'Extra Payment'!$I$5="Monthly"),'Extra Payment'!$I$4,IF(AND(MOD(A280,3)=0,'Extra Payment'!$I$4&lt;&gt;"",'Extra Payment'!$I$5="Quarterly"),'Extra Payment'!$I$4,IF(AND(MOD(A280,6)=0,'Extra Payment'!$I$4&lt;&gt;"",'Extra Payment'!$I$5="Semi-Annually"),'Extra Payment'!$I$4,IF(AND(MOD(A280,12)=0,'Extra Payment'!$I$4&lt;&gt;"",'Extra Payment'!$I$5="Annually"),'Extra Payment'!$I$4,0)))),"")</f>
      </c>
      <c r="F280" s="19">
        <f>IF(A280&lt;&gt;"",IF(B279+D280&gt;F279,'Extra Payment'!$E$10+'Extra Payment Amortization'!E280,B279+D280),"")</f>
      </c>
      <c r="G280" s="19">
        <f t="shared" si="24"/>
      </c>
    </row>
    <row r="281" spans="1:7" ht="12.75">
      <c r="A281" s="22">
        <f t="shared" si="21"/>
      </c>
      <c r="B281" s="19">
        <f t="shared" si="20"/>
      </c>
      <c r="C281" s="19">
        <f t="shared" si="22"/>
      </c>
      <c r="D281" s="19">
        <f t="shared" si="23"/>
      </c>
      <c r="E281" s="19">
        <f>IF(A281&lt;&gt;"",IF(AND('Extra Payment'!$I$4&lt;&gt;"",'Extra Payment'!$I$5="Monthly"),'Extra Payment'!$I$4,IF(AND(MOD(A281,3)=0,'Extra Payment'!$I$4&lt;&gt;"",'Extra Payment'!$I$5="Quarterly"),'Extra Payment'!$I$4,IF(AND(MOD(A281,6)=0,'Extra Payment'!$I$4&lt;&gt;"",'Extra Payment'!$I$5="Semi-Annually"),'Extra Payment'!$I$4,IF(AND(MOD(A281,12)=0,'Extra Payment'!$I$4&lt;&gt;"",'Extra Payment'!$I$5="Annually"),'Extra Payment'!$I$4,0)))),"")</f>
      </c>
      <c r="F281" s="19">
        <f>IF(A281&lt;&gt;"",IF(B280+D281&gt;F280,'Extra Payment'!$E$10+'Extra Payment Amortization'!E281,B280+D281),"")</f>
      </c>
      <c r="G281" s="19">
        <f t="shared" si="24"/>
      </c>
    </row>
    <row r="282" spans="1:7" ht="12.75">
      <c r="A282" s="22">
        <f t="shared" si="21"/>
      </c>
      <c r="B282" s="19">
        <f t="shared" si="20"/>
      </c>
      <c r="C282" s="19">
        <f t="shared" si="22"/>
      </c>
      <c r="D282" s="19">
        <f t="shared" si="23"/>
      </c>
      <c r="E282" s="19">
        <f>IF(A282&lt;&gt;"",IF(AND('Extra Payment'!$I$4&lt;&gt;"",'Extra Payment'!$I$5="Monthly"),'Extra Payment'!$I$4,IF(AND(MOD(A282,3)=0,'Extra Payment'!$I$4&lt;&gt;"",'Extra Payment'!$I$5="Quarterly"),'Extra Payment'!$I$4,IF(AND(MOD(A282,6)=0,'Extra Payment'!$I$4&lt;&gt;"",'Extra Payment'!$I$5="Semi-Annually"),'Extra Payment'!$I$4,IF(AND(MOD(A282,12)=0,'Extra Payment'!$I$4&lt;&gt;"",'Extra Payment'!$I$5="Annually"),'Extra Payment'!$I$4,0)))),"")</f>
      </c>
      <c r="F282" s="19">
        <f>IF(A282&lt;&gt;"",IF(B281+D282&gt;F281,'Extra Payment'!$E$10+'Extra Payment Amortization'!E282,B281+D282),"")</f>
      </c>
      <c r="G282" s="19">
        <f t="shared" si="24"/>
      </c>
    </row>
    <row r="283" spans="1:7" ht="12.75">
      <c r="A283" s="22">
        <f t="shared" si="21"/>
      </c>
      <c r="B283" s="19">
        <f t="shared" si="20"/>
      </c>
      <c r="C283" s="19">
        <f t="shared" si="22"/>
      </c>
      <c r="D283" s="19">
        <f t="shared" si="23"/>
      </c>
      <c r="E283" s="19">
        <f>IF(A283&lt;&gt;"",IF(AND('Extra Payment'!$I$4&lt;&gt;"",'Extra Payment'!$I$5="Monthly"),'Extra Payment'!$I$4,IF(AND(MOD(A283,3)=0,'Extra Payment'!$I$4&lt;&gt;"",'Extra Payment'!$I$5="Quarterly"),'Extra Payment'!$I$4,IF(AND(MOD(A283,6)=0,'Extra Payment'!$I$4&lt;&gt;"",'Extra Payment'!$I$5="Semi-Annually"),'Extra Payment'!$I$4,IF(AND(MOD(A283,12)=0,'Extra Payment'!$I$4&lt;&gt;"",'Extra Payment'!$I$5="Annually"),'Extra Payment'!$I$4,0)))),"")</f>
      </c>
      <c r="F283" s="19">
        <f>IF(A283&lt;&gt;"",IF(B282+D283&gt;F282,'Extra Payment'!$E$10+'Extra Payment Amortization'!E283,B282+D283),"")</f>
      </c>
      <c r="G283" s="19">
        <f t="shared" si="24"/>
      </c>
    </row>
    <row r="284" spans="1:7" ht="12.75">
      <c r="A284" s="22">
        <f t="shared" si="21"/>
      </c>
      <c r="B284" s="19">
        <f t="shared" si="20"/>
      </c>
      <c r="C284" s="19">
        <f t="shared" si="22"/>
      </c>
      <c r="D284" s="19">
        <f t="shared" si="23"/>
      </c>
      <c r="E284" s="19">
        <f>IF(A284&lt;&gt;"",IF(AND('Extra Payment'!$I$4&lt;&gt;"",'Extra Payment'!$I$5="Monthly"),'Extra Payment'!$I$4,IF(AND(MOD(A284,3)=0,'Extra Payment'!$I$4&lt;&gt;"",'Extra Payment'!$I$5="Quarterly"),'Extra Payment'!$I$4,IF(AND(MOD(A284,6)=0,'Extra Payment'!$I$4&lt;&gt;"",'Extra Payment'!$I$5="Semi-Annually"),'Extra Payment'!$I$4,IF(AND(MOD(A284,12)=0,'Extra Payment'!$I$4&lt;&gt;"",'Extra Payment'!$I$5="Annually"),'Extra Payment'!$I$4,0)))),"")</f>
      </c>
      <c r="F284" s="19">
        <f>IF(A284&lt;&gt;"",IF(B283+D284&gt;F283,'Extra Payment'!$E$10+'Extra Payment Amortization'!E284,B283+D284),"")</f>
      </c>
      <c r="G284" s="19">
        <f t="shared" si="24"/>
      </c>
    </row>
    <row r="285" spans="1:7" ht="12.75">
      <c r="A285" s="22">
        <f t="shared" si="21"/>
      </c>
      <c r="B285" s="19">
        <f t="shared" si="20"/>
      </c>
      <c r="C285" s="19">
        <f t="shared" si="22"/>
      </c>
      <c r="D285" s="19">
        <f t="shared" si="23"/>
      </c>
      <c r="E285" s="19">
        <f>IF(A285&lt;&gt;"",IF(AND('Extra Payment'!$I$4&lt;&gt;"",'Extra Payment'!$I$5="Monthly"),'Extra Payment'!$I$4,IF(AND(MOD(A285,3)=0,'Extra Payment'!$I$4&lt;&gt;"",'Extra Payment'!$I$5="Quarterly"),'Extra Payment'!$I$4,IF(AND(MOD(A285,6)=0,'Extra Payment'!$I$4&lt;&gt;"",'Extra Payment'!$I$5="Semi-Annually"),'Extra Payment'!$I$4,IF(AND(MOD(A285,12)=0,'Extra Payment'!$I$4&lt;&gt;"",'Extra Payment'!$I$5="Annually"),'Extra Payment'!$I$4,0)))),"")</f>
      </c>
      <c r="F285" s="19">
        <f>IF(A285&lt;&gt;"",IF(B284+D285&gt;F284,'Extra Payment'!$E$10+'Extra Payment Amortization'!E285,B284+D285),"")</f>
      </c>
      <c r="G285" s="19">
        <f t="shared" si="24"/>
      </c>
    </row>
    <row r="286" spans="1:7" ht="12.75">
      <c r="A286" s="22">
        <f t="shared" si="21"/>
      </c>
      <c r="B286" s="19">
        <f t="shared" si="20"/>
      </c>
      <c r="C286" s="19">
        <f t="shared" si="22"/>
      </c>
      <c r="D286" s="19">
        <f t="shared" si="23"/>
      </c>
      <c r="E286" s="19">
        <f>IF(A286&lt;&gt;"",IF(AND('Extra Payment'!$I$4&lt;&gt;"",'Extra Payment'!$I$5="Monthly"),'Extra Payment'!$I$4,IF(AND(MOD(A286,3)=0,'Extra Payment'!$I$4&lt;&gt;"",'Extra Payment'!$I$5="Quarterly"),'Extra Payment'!$I$4,IF(AND(MOD(A286,6)=0,'Extra Payment'!$I$4&lt;&gt;"",'Extra Payment'!$I$5="Semi-Annually"),'Extra Payment'!$I$4,IF(AND(MOD(A286,12)=0,'Extra Payment'!$I$4&lt;&gt;"",'Extra Payment'!$I$5="Annually"),'Extra Payment'!$I$4,0)))),"")</f>
      </c>
      <c r="F286" s="19">
        <f>IF(A286&lt;&gt;"",IF(B285+D286&gt;F285,'Extra Payment'!$E$10+'Extra Payment Amortization'!E286,B285+D286),"")</f>
      </c>
      <c r="G286" s="19">
        <f t="shared" si="24"/>
      </c>
    </row>
    <row r="287" spans="1:7" ht="12.75">
      <c r="A287" s="22">
        <f t="shared" si="21"/>
      </c>
      <c r="B287" s="19">
        <f t="shared" si="20"/>
      </c>
      <c r="C287" s="19">
        <f t="shared" si="22"/>
      </c>
      <c r="D287" s="19">
        <f t="shared" si="23"/>
      </c>
      <c r="E287" s="19">
        <f>IF(A287&lt;&gt;"",IF(AND('Extra Payment'!$I$4&lt;&gt;"",'Extra Payment'!$I$5="Monthly"),'Extra Payment'!$I$4,IF(AND(MOD(A287,3)=0,'Extra Payment'!$I$4&lt;&gt;"",'Extra Payment'!$I$5="Quarterly"),'Extra Payment'!$I$4,IF(AND(MOD(A287,6)=0,'Extra Payment'!$I$4&lt;&gt;"",'Extra Payment'!$I$5="Semi-Annually"),'Extra Payment'!$I$4,IF(AND(MOD(A287,12)=0,'Extra Payment'!$I$4&lt;&gt;"",'Extra Payment'!$I$5="Annually"),'Extra Payment'!$I$4,0)))),"")</f>
      </c>
      <c r="F287" s="19">
        <f>IF(A287&lt;&gt;"",IF(B286+D287&gt;F286,'Extra Payment'!$E$10+'Extra Payment Amortization'!E287,B286+D287),"")</f>
      </c>
      <c r="G287" s="19">
        <f t="shared" si="24"/>
      </c>
    </row>
    <row r="288" spans="1:7" ht="12.75">
      <c r="A288" s="22">
        <f t="shared" si="21"/>
      </c>
      <c r="B288" s="19">
        <f t="shared" si="20"/>
      </c>
      <c r="C288" s="19">
        <f t="shared" si="22"/>
      </c>
      <c r="D288" s="19">
        <f t="shared" si="23"/>
      </c>
      <c r="E288" s="19">
        <f>IF(A288&lt;&gt;"",IF(AND('Extra Payment'!$I$4&lt;&gt;"",'Extra Payment'!$I$5="Monthly"),'Extra Payment'!$I$4,IF(AND(MOD(A288,3)=0,'Extra Payment'!$I$4&lt;&gt;"",'Extra Payment'!$I$5="Quarterly"),'Extra Payment'!$I$4,IF(AND(MOD(A288,6)=0,'Extra Payment'!$I$4&lt;&gt;"",'Extra Payment'!$I$5="Semi-Annually"),'Extra Payment'!$I$4,IF(AND(MOD(A288,12)=0,'Extra Payment'!$I$4&lt;&gt;"",'Extra Payment'!$I$5="Annually"),'Extra Payment'!$I$4,0)))),"")</f>
      </c>
      <c r="F288" s="19">
        <f>IF(A288&lt;&gt;"",IF(B287+D288&gt;F287,'Extra Payment'!$E$10+'Extra Payment Amortization'!E288,B287+D288),"")</f>
      </c>
      <c r="G288" s="19">
        <f t="shared" si="24"/>
      </c>
    </row>
    <row r="289" spans="1:7" ht="12.75">
      <c r="A289" s="22">
        <f t="shared" si="21"/>
      </c>
      <c r="B289" s="19">
        <f t="shared" si="20"/>
      </c>
      <c r="C289" s="19">
        <f t="shared" si="22"/>
      </c>
      <c r="D289" s="19">
        <f t="shared" si="23"/>
      </c>
      <c r="E289" s="19">
        <f>IF(A289&lt;&gt;"",IF(AND('Extra Payment'!$I$4&lt;&gt;"",'Extra Payment'!$I$5="Monthly"),'Extra Payment'!$I$4,IF(AND(MOD(A289,3)=0,'Extra Payment'!$I$4&lt;&gt;"",'Extra Payment'!$I$5="Quarterly"),'Extra Payment'!$I$4,IF(AND(MOD(A289,6)=0,'Extra Payment'!$I$4&lt;&gt;"",'Extra Payment'!$I$5="Semi-Annually"),'Extra Payment'!$I$4,IF(AND(MOD(A289,12)=0,'Extra Payment'!$I$4&lt;&gt;"",'Extra Payment'!$I$5="Annually"),'Extra Payment'!$I$4,0)))),"")</f>
      </c>
      <c r="F289" s="19">
        <f>IF(A289&lt;&gt;"",IF(B288+D289&gt;F288,'Extra Payment'!$E$10+'Extra Payment Amortization'!E289,B288+D289),"")</f>
      </c>
      <c r="G289" s="19">
        <f t="shared" si="24"/>
      </c>
    </row>
    <row r="290" spans="1:7" ht="12.75">
      <c r="A290" s="22">
        <f t="shared" si="21"/>
      </c>
      <c r="B290" s="19">
        <f t="shared" si="20"/>
      </c>
      <c r="C290" s="19">
        <f t="shared" si="22"/>
      </c>
      <c r="D290" s="19">
        <f t="shared" si="23"/>
      </c>
      <c r="E290" s="19">
        <f>IF(A290&lt;&gt;"",IF(AND('Extra Payment'!$I$4&lt;&gt;"",'Extra Payment'!$I$5="Monthly"),'Extra Payment'!$I$4,IF(AND(MOD(A290,3)=0,'Extra Payment'!$I$4&lt;&gt;"",'Extra Payment'!$I$5="Quarterly"),'Extra Payment'!$I$4,IF(AND(MOD(A290,6)=0,'Extra Payment'!$I$4&lt;&gt;"",'Extra Payment'!$I$5="Semi-Annually"),'Extra Payment'!$I$4,IF(AND(MOD(A290,12)=0,'Extra Payment'!$I$4&lt;&gt;"",'Extra Payment'!$I$5="Annually"),'Extra Payment'!$I$4,0)))),"")</f>
      </c>
      <c r="F290" s="19">
        <f>IF(A290&lt;&gt;"",IF(B289+D290&gt;F289,'Extra Payment'!$E$10+'Extra Payment Amortization'!E290,B289+D290),"")</f>
      </c>
      <c r="G290" s="19">
        <f t="shared" si="24"/>
      </c>
    </row>
    <row r="291" spans="1:7" ht="12.75">
      <c r="A291" s="22">
        <f t="shared" si="21"/>
      </c>
      <c r="B291" s="19">
        <f t="shared" si="20"/>
      </c>
      <c r="C291" s="19">
        <f t="shared" si="22"/>
      </c>
      <c r="D291" s="19">
        <f t="shared" si="23"/>
      </c>
      <c r="E291" s="19">
        <f>IF(A291&lt;&gt;"",IF(AND('Extra Payment'!$I$4&lt;&gt;"",'Extra Payment'!$I$5="Monthly"),'Extra Payment'!$I$4,IF(AND(MOD(A291,3)=0,'Extra Payment'!$I$4&lt;&gt;"",'Extra Payment'!$I$5="Quarterly"),'Extra Payment'!$I$4,IF(AND(MOD(A291,6)=0,'Extra Payment'!$I$4&lt;&gt;"",'Extra Payment'!$I$5="Semi-Annually"),'Extra Payment'!$I$4,IF(AND(MOD(A291,12)=0,'Extra Payment'!$I$4&lt;&gt;"",'Extra Payment'!$I$5="Annually"),'Extra Payment'!$I$4,0)))),"")</f>
      </c>
      <c r="F291" s="19">
        <f>IF(A291&lt;&gt;"",IF(B290+D291&gt;F290,'Extra Payment'!$E$10+'Extra Payment Amortization'!E291,B290+D291),"")</f>
      </c>
      <c r="G291" s="19">
        <f t="shared" si="24"/>
      </c>
    </row>
    <row r="292" spans="1:7" ht="12.75">
      <c r="A292" s="22">
        <f t="shared" si="21"/>
      </c>
      <c r="B292" s="19">
        <f t="shared" si="20"/>
      </c>
      <c r="C292" s="19">
        <f t="shared" si="22"/>
      </c>
      <c r="D292" s="19">
        <f t="shared" si="23"/>
      </c>
      <c r="E292" s="19">
        <f>IF(A292&lt;&gt;"",IF(AND('Extra Payment'!$I$4&lt;&gt;"",'Extra Payment'!$I$5="Monthly"),'Extra Payment'!$I$4,IF(AND(MOD(A292,3)=0,'Extra Payment'!$I$4&lt;&gt;"",'Extra Payment'!$I$5="Quarterly"),'Extra Payment'!$I$4,IF(AND(MOD(A292,6)=0,'Extra Payment'!$I$4&lt;&gt;"",'Extra Payment'!$I$5="Semi-Annually"),'Extra Payment'!$I$4,IF(AND(MOD(A292,12)=0,'Extra Payment'!$I$4&lt;&gt;"",'Extra Payment'!$I$5="Annually"),'Extra Payment'!$I$4,0)))),"")</f>
      </c>
      <c r="F292" s="19">
        <f>IF(A292&lt;&gt;"",IF(B291+D292&gt;F291,'Extra Payment'!$E$10+'Extra Payment Amortization'!E292,B291+D292),"")</f>
      </c>
      <c r="G292" s="19">
        <f t="shared" si="24"/>
      </c>
    </row>
    <row r="293" spans="1:7" ht="12.75">
      <c r="A293" s="22">
        <f t="shared" si="21"/>
      </c>
      <c r="B293" s="19">
        <f t="shared" si="20"/>
      </c>
      <c r="C293" s="19">
        <f t="shared" si="22"/>
      </c>
      <c r="D293" s="19">
        <f t="shared" si="23"/>
      </c>
      <c r="E293" s="19">
        <f>IF(A293&lt;&gt;"",IF(AND('Extra Payment'!$I$4&lt;&gt;"",'Extra Payment'!$I$5="Monthly"),'Extra Payment'!$I$4,IF(AND(MOD(A293,3)=0,'Extra Payment'!$I$4&lt;&gt;"",'Extra Payment'!$I$5="Quarterly"),'Extra Payment'!$I$4,IF(AND(MOD(A293,6)=0,'Extra Payment'!$I$4&lt;&gt;"",'Extra Payment'!$I$5="Semi-Annually"),'Extra Payment'!$I$4,IF(AND(MOD(A293,12)=0,'Extra Payment'!$I$4&lt;&gt;"",'Extra Payment'!$I$5="Annually"),'Extra Payment'!$I$4,0)))),"")</f>
      </c>
      <c r="F293" s="19">
        <f>IF(A293&lt;&gt;"",IF(B292+D293&gt;F292,'Extra Payment'!$E$10+'Extra Payment Amortization'!E293,B292+D293),"")</f>
      </c>
      <c r="G293" s="19">
        <f t="shared" si="24"/>
      </c>
    </row>
    <row r="294" spans="1:7" ht="12.75">
      <c r="A294" s="22">
        <f t="shared" si="21"/>
      </c>
      <c r="B294" s="19">
        <f t="shared" si="20"/>
      </c>
      <c r="C294" s="19">
        <f t="shared" si="22"/>
      </c>
      <c r="D294" s="19">
        <f t="shared" si="23"/>
      </c>
      <c r="E294" s="19">
        <f>IF(A294&lt;&gt;"",IF(AND('Extra Payment'!$I$4&lt;&gt;"",'Extra Payment'!$I$5="Monthly"),'Extra Payment'!$I$4,IF(AND(MOD(A294,3)=0,'Extra Payment'!$I$4&lt;&gt;"",'Extra Payment'!$I$5="Quarterly"),'Extra Payment'!$I$4,IF(AND(MOD(A294,6)=0,'Extra Payment'!$I$4&lt;&gt;"",'Extra Payment'!$I$5="Semi-Annually"),'Extra Payment'!$I$4,IF(AND(MOD(A294,12)=0,'Extra Payment'!$I$4&lt;&gt;"",'Extra Payment'!$I$5="Annually"),'Extra Payment'!$I$4,0)))),"")</f>
      </c>
      <c r="F294" s="19">
        <f>IF(A294&lt;&gt;"",IF(B293+D294&gt;F293,'Extra Payment'!$E$10+'Extra Payment Amortization'!E294,B293+D294),"")</f>
      </c>
      <c r="G294" s="19">
        <f t="shared" si="24"/>
      </c>
    </row>
    <row r="295" spans="1:7" ht="12.75">
      <c r="A295" s="22">
        <f t="shared" si="21"/>
      </c>
      <c r="B295" s="19">
        <f t="shared" si="20"/>
      </c>
      <c r="C295" s="19">
        <f t="shared" si="22"/>
      </c>
      <c r="D295" s="19">
        <f t="shared" si="23"/>
      </c>
      <c r="E295" s="19">
        <f>IF(A295&lt;&gt;"",IF(AND('Extra Payment'!$I$4&lt;&gt;"",'Extra Payment'!$I$5="Monthly"),'Extra Payment'!$I$4,IF(AND(MOD(A295,3)=0,'Extra Payment'!$I$4&lt;&gt;"",'Extra Payment'!$I$5="Quarterly"),'Extra Payment'!$I$4,IF(AND(MOD(A295,6)=0,'Extra Payment'!$I$4&lt;&gt;"",'Extra Payment'!$I$5="Semi-Annually"),'Extra Payment'!$I$4,IF(AND(MOD(A295,12)=0,'Extra Payment'!$I$4&lt;&gt;"",'Extra Payment'!$I$5="Annually"),'Extra Payment'!$I$4,0)))),"")</f>
      </c>
      <c r="F295" s="19">
        <f>IF(A295&lt;&gt;"",IF(B294+D295&gt;F294,'Extra Payment'!$E$10+'Extra Payment Amortization'!E295,B294+D295),"")</f>
      </c>
      <c r="G295" s="19">
        <f t="shared" si="24"/>
      </c>
    </row>
    <row r="296" spans="1:7" ht="12.75">
      <c r="A296" s="22">
        <f t="shared" si="21"/>
      </c>
      <c r="B296" s="19">
        <f t="shared" si="20"/>
      </c>
      <c r="C296" s="19">
        <f t="shared" si="22"/>
      </c>
      <c r="D296" s="19">
        <f t="shared" si="23"/>
      </c>
      <c r="E296" s="19">
        <f>IF(A296&lt;&gt;"",IF(AND('Extra Payment'!$I$4&lt;&gt;"",'Extra Payment'!$I$5="Monthly"),'Extra Payment'!$I$4,IF(AND(MOD(A296,3)=0,'Extra Payment'!$I$4&lt;&gt;"",'Extra Payment'!$I$5="Quarterly"),'Extra Payment'!$I$4,IF(AND(MOD(A296,6)=0,'Extra Payment'!$I$4&lt;&gt;"",'Extra Payment'!$I$5="Semi-Annually"),'Extra Payment'!$I$4,IF(AND(MOD(A296,12)=0,'Extra Payment'!$I$4&lt;&gt;"",'Extra Payment'!$I$5="Annually"),'Extra Payment'!$I$4,0)))),"")</f>
      </c>
      <c r="F296" s="19">
        <f>IF(A296&lt;&gt;"",IF(B295+D296&gt;F295,'Extra Payment'!$E$10+'Extra Payment Amortization'!E296,B295+D296),"")</f>
      </c>
      <c r="G296" s="19">
        <f t="shared" si="24"/>
      </c>
    </row>
    <row r="297" spans="1:7" ht="12.75">
      <c r="A297" s="22">
        <f t="shared" si="21"/>
      </c>
      <c r="B297" s="19">
        <f t="shared" si="20"/>
      </c>
      <c r="C297" s="19">
        <f t="shared" si="22"/>
      </c>
      <c r="D297" s="19">
        <f t="shared" si="23"/>
      </c>
      <c r="E297" s="19">
        <f>IF(A297&lt;&gt;"",IF(AND('Extra Payment'!$I$4&lt;&gt;"",'Extra Payment'!$I$5="Monthly"),'Extra Payment'!$I$4,IF(AND(MOD(A297,3)=0,'Extra Payment'!$I$4&lt;&gt;"",'Extra Payment'!$I$5="Quarterly"),'Extra Payment'!$I$4,IF(AND(MOD(A297,6)=0,'Extra Payment'!$I$4&lt;&gt;"",'Extra Payment'!$I$5="Semi-Annually"),'Extra Payment'!$I$4,IF(AND(MOD(A297,12)=0,'Extra Payment'!$I$4&lt;&gt;"",'Extra Payment'!$I$5="Annually"),'Extra Payment'!$I$4,0)))),"")</f>
      </c>
      <c r="F297" s="19">
        <f>IF(A297&lt;&gt;"",IF(B296+D297&gt;F296,'Extra Payment'!$E$10+'Extra Payment Amortization'!E297,B296+D297),"")</f>
      </c>
      <c r="G297" s="19">
        <f t="shared" si="24"/>
      </c>
    </row>
    <row r="298" spans="1:7" ht="12.75">
      <c r="A298" s="22">
        <f t="shared" si="21"/>
      </c>
      <c r="B298" s="19">
        <f t="shared" si="20"/>
      </c>
      <c r="C298" s="19">
        <f t="shared" si="22"/>
      </c>
      <c r="D298" s="19">
        <f t="shared" si="23"/>
      </c>
      <c r="E298" s="19">
        <f>IF(A298&lt;&gt;"",IF(AND('Extra Payment'!$I$4&lt;&gt;"",'Extra Payment'!$I$5="Monthly"),'Extra Payment'!$I$4,IF(AND(MOD(A298,3)=0,'Extra Payment'!$I$4&lt;&gt;"",'Extra Payment'!$I$5="Quarterly"),'Extra Payment'!$I$4,IF(AND(MOD(A298,6)=0,'Extra Payment'!$I$4&lt;&gt;"",'Extra Payment'!$I$5="Semi-Annually"),'Extra Payment'!$I$4,IF(AND(MOD(A298,12)=0,'Extra Payment'!$I$4&lt;&gt;"",'Extra Payment'!$I$5="Annually"),'Extra Payment'!$I$4,0)))),"")</f>
      </c>
      <c r="F298" s="19">
        <f>IF(A298&lt;&gt;"",IF(B297+D298&gt;F297,'Extra Payment'!$E$10+'Extra Payment Amortization'!E298,B297+D298),"")</f>
      </c>
      <c r="G298" s="19">
        <f t="shared" si="24"/>
      </c>
    </row>
    <row r="299" spans="1:7" ht="12.75">
      <c r="A299" s="22">
        <f t="shared" si="21"/>
      </c>
      <c r="B299" s="19">
        <f t="shared" si="20"/>
      </c>
      <c r="C299" s="19">
        <f t="shared" si="22"/>
      </c>
      <c r="D299" s="19">
        <f t="shared" si="23"/>
      </c>
      <c r="E299" s="19">
        <f>IF(A299&lt;&gt;"",IF(AND('Extra Payment'!$I$4&lt;&gt;"",'Extra Payment'!$I$5="Monthly"),'Extra Payment'!$I$4,IF(AND(MOD(A299,3)=0,'Extra Payment'!$I$4&lt;&gt;"",'Extra Payment'!$I$5="Quarterly"),'Extra Payment'!$I$4,IF(AND(MOD(A299,6)=0,'Extra Payment'!$I$4&lt;&gt;"",'Extra Payment'!$I$5="Semi-Annually"),'Extra Payment'!$I$4,IF(AND(MOD(A299,12)=0,'Extra Payment'!$I$4&lt;&gt;"",'Extra Payment'!$I$5="Annually"),'Extra Payment'!$I$4,0)))),"")</f>
      </c>
      <c r="F299" s="19">
        <f>IF(A299&lt;&gt;"",IF(B298+D299&gt;F298,'Extra Payment'!$E$10+'Extra Payment Amortization'!E299,B298+D299),"")</f>
      </c>
      <c r="G299" s="19">
        <f t="shared" si="24"/>
      </c>
    </row>
    <row r="300" spans="1:7" ht="12.75">
      <c r="A300" s="22">
        <f t="shared" si="21"/>
      </c>
      <c r="B300" s="19">
        <f t="shared" si="20"/>
      </c>
      <c r="C300" s="19">
        <f t="shared" si="22"/>
      </c>
      <c r="D300" s="19">
        <f t="shared" si="23"/>
      </c>
      <c r="E300" s="19">
        <f>IF(A300&lt;&gt;"",IF(AND('Extra Payment'!$I$4&lt;&gt;"",'Extra Payment'!$I$5="Monthly"),'Extra Payment'!$I$4,IF(AND(MOD(A300,3)=0,'Extra Payment'!$I$4&lt;&gt;"",'Extra Payment'!$I$5="Quarterly"),'Extra Payment'!$I$4,IF(AND(MOD(A300,6)=0,'Extra Payment'!$I$4&lt;&gt;"",'Extra Payment'!$I$5="Semi-Annually"),'Extra Payment'!$I$4,IF(AND(MOD(A300,12)=0,'Extra Payment'!$I$4&lt;&gt;"",'Extra Payment'!$I$5="Annually"),'Extra Payment'!$I$4,0)))),"")</f>
      </c>
      <c r="F300" s="19">
        <f>IF(A300&lt;&gt;"",IF(B299+D300&gt;F299,'Extra Payment'!$E$10+'Extra Payment Amortization'!E300,B299+D300),"")</f>
      </c>
      <c r="G300" s="19">
        <f t="shared" si="24"/>
      </c>
    </row>
    <row r="301" spans="1:7" ht="12.75">
      <c r="A301" s="22">
        <f t="shared" si="21"/>
      </c>
      <c r="B301" s="19">
        <f aca="true" t="shared" si="25" ref="B301:B364">IF(B300&lt;&gt;"",IF(B300&lt;&gt;0,IF(B300+D300&gt;F300,B300-C301,0),""),"")</f>
      </c>
      <c r="C301" s="19">
        <f t="shared" si="22"/>
      </c>
      <c r="D301" s="19">
        <f t="shared" si="23"/>
      </c>
      <c r="E301" s="19">
        <f>IF(A301&lt;&gt;"",IF(AND('Extra Payment'!$I$4&lt;&gt;"",'Extra Payment'!$I$5="Monthly"),'Extra Payment'!$I$4,IF(AND(MOD(A301,3)=0,'Extra Payment'!$I$4&lt;&gt;"",'Extra Payment'!$I$5="Quarterly"),'Extra Payment'!$I$4,IF(AND(MOD(A301,6)=0,'Extra Payment'!$I$4&lt;&gt;"",'Extra Payment'!$I$5="Semi-Annually"),'Extra Payment'!$I$4,IF(AND(MOD(A301,12)=0,'Extra Payment'!$I$4&lt;&gt;"",'Extra Payment'!$I$5="Annually"),'Extra Payment'!$I$4,0)))),"")</f>
      </c>
      <c r="F301" s="19">
        <f>IF(A301&lt;&gt;"",IF(B300+D301&gt;F300,'Extra Payment'!$E$10+'Extra Payment Amortization'!E301,B300+D301),"")</f>
      </c>
      <c r="G301" s="19">
        <f t="shared" si="24"/>
      </c>
    </row>
    <row r="302" spans="1:7" ht="12.75">
      <c r="A302" s="22">
        <f t="shared" si="21"/>
      </c>
      <c r="B302" s="19">
        <f t="shared" si="25"/>
      </c>
      <c r="C302" s="19">
        <f t="shared" si="22"/>
      </c>
      <c r="D302" s="19">
        <f t="shared" si="23"/>
      </c>
      <c r="E302" s="19">
        <f>IF(A302&lt;&gt;"",IF(AND('Extra Payment'!$I$4&lt;&gt;"",'Extra Payment'!$I$5="Monthly"),'Extra Payment'!$I$4,IF(AND(MOD(A302,3)=0,'Extra Payment'!$I$4&lt;&gt;"",'Extra Payment'!$I$5="Quarterly"),'Extra Payment'!$I$4,IF(AND(MOD(A302,6)=0,'Extra Payment'!$I$4&lt;&gt;"",'Extra Payment'!$I$5="Semi-Annually"),'Extra Payment'!$I$4,IF(AND(MOD(A302,12)=0,'Extra Payment'!$I$4&lt;&gt;"",'Extra Payment'!$I$5="Annually"),'Extra Payment'!$I$4,0)))),"")</f>
      </c>
      <c r="F302" s="19">
        <f>IF(A302&lt;&gt;"",IF(B301+D302&gt;F301,'Extra Payment'!$E$10+'Extra Payment Amortization'!E302,B301+D302),"")</f>
      </c>
      <c r="G302" s="19">
        <f t="shared" si="24"/>
      </c>
    </row>
    <row r="303" spans="1:7" ht="12.75">
      <c r="A303" s="22">
        <f t="shared" si="21"/>
      </c>
      <c r="B303" s="19">
        <f t="shared" si="25"/>
      </c>
      <c r="C303" s="19">
        <f t="shared" si="22"/>
      </c>
      <c r="D303" s="19">
        <f t="shared" si="23"/>
      </c>
      <c r="E303" s="19">
        <f>IF(A303&lt;&gt;"",IF(AND('Extra Payment'!$I$4&lt;&gt;"",'Extra Payment'!$I$5="Monthly"),'Extra Payment'!$I$4,IF(AND(MOD(A303,3)=0,'Extra Payment'!$I$4&lt;&gt;"",'Extra Payment'!$I$5="Quarterly"),'Extra Payment'!$I$4,IF(AND(MOD(A303,6)=0,'Extra Payment'!$I$4&lt;&gt;"",'Extra Payment'!$I$5="Semi-Annually"),'Extra Payment'!$I$4,IF(AND(MOD(A303,12)=0,'Extra Payment'!$I$4&lt;&gt;"",'Extra Payment'!$I$5="Annually"),'Extra Payment'!$I$4,0)))),"")</f>
      </c>
      <c r="F303" s="19">
        <f>IF(A303&lt;&gt;"",IF(B302+D303&gt;F302,'Extra Payment'!$E$10+'Extra Payment Amortization'!E303,B302+D303),"")</f>
      </c>
      <c r="G303" s="19">
        <f t="shared" si="24"/>
      </c>
    </row>
    <row r="304" spans="1:7" ht="12.75">
      <c r="A304" s="22">
        <f t="shared" si="21"/>
      </c>
      <c r="B304" s="19">
        <f t="shared" si="25"/>
      </c>
      <c r="C304" s="19">
        <f t="shared" si="22"/>
      </c>
      <c r="D304" s="19">
        <f t="shared" si="23"/>
      </c>
      <c r="E304" s="19">
        <f>IF(A304&lt;&gt;"",IF(AND('Extra Payment'!$I$4&lt;&gt;"",'Extra Payment'!$I$5="Monthly"),'Extra Payment'!$I$4,IF(AND(MOD(A304,3)=0,'Extra Payment'!$I$4&lt;&gt;"",'Extra Payment'!$I$5="Quarterly"),'Extra Payment'!$I$4,IF(AND(MOD(A304,6)=0,'Extra Payment'!$I$4&lt;&gt;"",'Extra Payment'!$I$5="Semi-Annually"),'Extra Payment'!$I$4,IF(AND(MOD(A304,12)=0,'Extra Payment'!$I$4&lt;&gt;"",'Extra Payment'!$I$5="Annually"),'Extra Payment'!$I$4,0)))),"")</f>
      </c>
      <c r="F304" s="19">
        <f>IF(A304&lt;&gt;"",IF(B303+D304&gt;F303,'Extra Payment'!$E$10+'Extra Payment Amortization'!E304,B303+D304),"")</f>
      </c>
      <c r="G304" s="19">
        <f t="shared" si="24"/>
      </c>
    </row>
    <row r="305" spans="1:7" ht="12.75">
      <c r="A305" s="22">
        <f t="shared" si="21"/>
      </c>
      <c r="B305" s="19">
        <f t="shared" si="25"/>
      </c>
      <c r="C305" s="19">
        <f t="shared" si="22"/>
      </c>
      <c r="D305" s="19">
        <f t="shared" si="23"/>
      </c>
      <c r="E305" s="19">
        <f>IF(A305&lt;&gt;"",IF(AND('Extra Payment'!$I$4&lt;&gt;"",'Extra Payment'!$I$5="Monthly"),'Extra Payment'!$I$4,IF(AND(MOD(A305,3)=0,'Extra Payment'!$I$4&lt;&gt;"",'Extra Payment'!$I$5="Quarterly"),'Extra Payment'!$I$4,IF(AND(MOD(A305,6)=0,'Extra Payment'!$I$4&lt;&gt;"",'Extra Payment'!$I$5="Semi-Annually"),'Extra Payment'!$I$4,IF(AND(MOD(A305,12)=0,'Extra Payment'!$I$4&lt;&gt;"",'Extra Payment'!$I$5="Annually"),'Extra Payment'!$I$4,0)))),"")</f>
      </c>
      <c r="F305" s="19">
        <f>IF(A305&lt;&gt;"",IF(B304+D305&gt;F304,'Extra Payment'!$E$10+'Extra Payment Amortization'!E305,B304+D305),"")</f>
      </c>
      <c r="G305" s="19">
        <f t="shared" si="24"/>
      </c>
    </row>
    <row r="306" spans="1:7" ht="12.75">
      <c r="A306" s="22">
        <f t="shared" si="21"/>
      </c>
      <c r="B306" s="19">
        <f t="shared" si="25"/>
      </c>
      <c r="C306" s="19">
        <f t="shared" si="22"/>
      </c>
      <c r="D306" s="19">
        <f t="shared" si="23"/>
      </c>
      <c r="E306" s="19">
        <f>IF(A306&lt;&gt;"",IF(AND('Extra Payment'!$I$4&lt;&gt;"",'Extra Payment'!$I$5="Monthly"),'Extra Payment'!$I$4,IF(AND(MOD(A306,3)=0,'Extra Payment'!$I$4&lt;&gt;"",'Extra Payment'!$I$5="Quarterly"),'Extra Payment'!$I$4,IF(AND(MOD(A306,6)=0,'Extra Payment'!$I$4&lt;&gt;"",'Extra Payment'!$I$5="Semi-Annually"),'Extra Payment'!$I$4,IF(AND(MOD(A306,12)=0,'Extra Payment'!$I$4&lt;&gt;"",'Extra Payment'!$I$5="Annually"),'Extra Payment'!$I$4,0)))),"")</f>
      </c>
      <c r="F306" s="19">
        <f>IF(A306&lt;&gt;"",IF(B305+D306&gt;F305,'Extra Payment'!$E$10+'Extra Payment Amortization'!E306,B305+D306),"")</f>
      </c>
      <c r="G306" s="19">
        <f t="shared" si="24"/>
      </c>
    </row>
    <row r="307" spans="1:7" ht="12.75">
      <c r="A307" s="22">
        <f t="shared" si="21"/>
      </c>
      <c r="B307" s="19">
        <f t="shared" si="25"/>
      </c>
      <c r="C307" s="19">
        <f t="shared" si="22"/>
      </c>
      <c r="D307" s="19">
        <f t="shared" si="23"/>
      </c>
      <c r="E307" s="19">
        <f>IF(A307&lt;&gt;"",IF(AND('Extra Payment'!$I$4&lt;&gt;"",'Extra Payment'!$I$5="Monthly"),'Extra Payment'!$I$4,IF(AND(MOD(A307,3)=0,'Extra Payment'!$I$4&lt;&gt;"",'Extra Payment'!$I$5="Quarterly"),'Extra Payment'!$I$4,IF(AND(MOD(A307,6)=0,'Extra Payment'!$I$4&lt;&gt;"",'Extra Payment'!$I$5="Semi-Annually"),'Extra Payment'!$I$4,IF(AND(MOD(A307,12)=0,'Extra Payment'!$I$4&lt;&gt;"",'Extra Payment'!$I$5="Annually"),'Extra Payment'!$I$4,0)))),"")</f>
      </c>
      <c r="F307" s="19">
        <f>IF(A307&lt;&gt;"",IF(B306+D307&gt;F306,'Extra Payment'!$E$10+'Extra Payment Amortization'!E307,B306+D307),"")</f>
      </c>
      <c r="G307" s="19">
        <f t="shared" si="24"/>
      </c>
    </row>
    <row r="308" spans="1:7" ht="12.75">
      <c r="A308" s="22">
        <f t="shared" si="21"/>
      </c>
      <c r="B308" s="19">
        <f t="shared" si="25"/>
      </c>
      <c r="C308" s="19">
        <f t="shared" si="22"/>
      </c>
      <c r="D308" s="19">
        <f t="shared" si="23"/>
      </c>
      <c r="E308" s="19">
        <f>IF(A308&lt;&gt;"",IF(AND('Extra Payment'!$I$4&lt;&gt;"",'Extra Payment'!$I$5="Monthly"),'Extra Payment'!$I$4,IF(AND(MOD(A308,3)=0,'Extra Payment'!$I$4&lt;&gt;"",'Extra Payment'!$I$5="Quarterly"),'Extra Payment'!$I$4,IF(AND(MOD(A308,6)=0,'Extra Payment'!$I$4&lt;&gt;"",'Extra Payment'!$I$5="Semi-Annually"),'Extra Payment'!$I$4,IF(AND(MOD(A308,12)=0,'Extra Payment'!$I$4&lt;&gt;"",'Extra Payment'!$I$5="Annually"),'Extra Payment'!$I$4,0)))),"")</f>
      </c>
      <c r="F308" s="19">
        <f>IF(A308&lt;&gt;"",IF(B307+D308&gt;F307,'Extra Payment'!$E$10+'Extra Payment Amortization'!E308,B307+D308),"")</f>
      </c>
      <c r="G308" s="19">
        <f t="shared" si="24"/>
      </c>
    </row>
    <row r="309" spans="1:7" ht="12.75">
      <c r="A309" s="22">
        <f t="shared" si="21"/>
      </c>
      <c r="B309" s="19">
        <f t="shared" si="25"/>
      </c>
      <c r="C309" s="19">
        <f t="shared" si="22"/>
      </c>
      <c r="D309" s="19">
        <f t="shared" si="23"/>
      </c>
      <c r="E309" s="19">
        <f>IF(A309&lt;&gt;"",IF(AND('Extra Payment'!$I$4&lt;&gt;"",'Extra Payment'!$I$5="Monthly"),'Extra Payment'!$I$4,IF(AND(MOD(A309,3)=0,'Extra Payment'!$I$4&lt;&gt;"",'Extra Payment'!$I$5="Quarterly"),'Extra Payment'!$I$4,IF(AND(MOD(A309,6)=0,'Extra Payment'!$I$4&lt;&gt;"",'Extra Payment'!$I$5="Semi-Annually"),'Extra Payment'!$I$4,IF(AND(MOD(A309,12)=0,'Extra Payment'!$I$4&lt;&gt;"",'Extra Payment'!$I$5="Annually"),'Extra Payment'!$I$4,0)))),"")</f>
      </c>
      <c r="F309" s="19">
        <f>IF(A309&lt;&gt;"",IF(B308+D309&gt;F308,'Extra Payment'!$E$10+'Extra Payment Amortization'!E309,B308+D309),"")</f>
      </c>
      <c r="G309" s="19">
        <f t="shared" si="24"/>
      </c>
    </row>
    <row r="310" spans="1:7" ht="12.75">
      <c r="A310" s="22">
        <f t="shared" si="21"/>
      </c>
      <c r="B310" s="19">
        <f t="shared" si="25"/>
      </c>
      <c r="C310" s="19">
        <f t="shared" si="22"/>
      </c>
      <c r="D310" s="19">
        <f t="shared" si="23"/>
      </c>
      <c r="E310" s="19">
        <f>IF(A310&lt;&gt;"",IF(AND('Extra Payment'!$I$4&lt;&gt;"",'Extra Payment'!$I$5="Monthly"),'Extra Payment'!$I$4,IF(AND(MOD(A310,3)=0,'Extra Payment'!$I$4&lt;&gt;"",'Extra Payment'!$I$5="Quarterly"),'Extra Payment'!$I$4,IF(AND(MOD(A310,6)=0,'Extra Payment'!$I$4&lt;&gt;"",'Extra Payment'!$I$5="Semi-Annually"),'Extra Payment'!$I$4,IF(AND(MOD(A310,12)=0,'Extra Payment'!$I$4&lt;&gt;"",'Extra Payment'!$I$5="Annually"),'Extra Payment'!$I$4,0)))),"")</f>
      </c>
      <c r="F310" s="19">
        <f>IF(A310&lt;&gt;"",IF(B309+D310&gt;F309,'Extra Payment'!$E$10+'Extra Payment Amortization'!E310,B309+D310),"")</f>
      </c>
      <c r="G310" s="19">
        <f t="shared" si="24"/>
      </c>
    </row>
    <row r="311" spans="1:7" ht="12.75">
      <c r="A311" s="22">
        <f t="shared" si="21"/>
      </c>
      <c r="B311" s="19">
        <f t="shared" si="25"/>
      </c>
      <c r="C311" s="19">
        <f t="shared" si="22"/>
      </c>
      <c r="D311" s="19">
        <f t="shared" si="23"/>
      </c>
      <c r="E311" s="19">
        <f>IF(A311&lt;&gt;"",IF(AND('Extra Payment'!$I$4&lt;&gt;"",'Extra Payment'!$I$5="Monthly"),'Extra Payment'!$I$4,IF(AND(MOD(A311,3)=0,'Extra Payment'!$I$4&lt;&gt;"",'Extra Payment'!$I$5="Quarterly"),'Extra Payment'!$I$4,IF(AND(MOD(A311,6)=0,'Extra Payment'!$I$4&lt;&gt;"",'Extra Payment'!$I$5="Semi-Annually"),'Extra Payment'!$I$4,IF(AND(MOD(A311,12)=0,'Extra Payment'!$I$4&lt;&gt;"",'Extra Payment'!$I$5="Annually"),'Extra Payment'!$I$4,0)))),"")</f>
      </c>
      <c r="F311" s="19">
        <f>IF(A311&lt;&gt;"",IF(B310+D311&gt;F310,'Extra Payment'!$E$10+'Extra Payment Amortization'!E311,B310+D311),"")</f>
      </c>
      <c r="G311" s="19">
        <f t="shared" si="24"/>
      </c>
    </row>
    <row r="312" spans="1:7" ht="12.75">
      <c r="A312" s="22">
        <f t="shared" si="21"/>
      </c>
      <c r="B312" s="19">
        <f t="shared" si="25"/>
      </c>
      <c r="C312" s="19">
        <f t="shared" si="22"/>
      </c>
      <c r="D312" s="19">
        <f t="shared" si="23"/>
      </c>
      <c r="E312" s="19">
        <f>IF(A312&lt;&gt;"",IF(AND('Extra Payment'!$I$4&lt;&gt;"",'Extra Payment'!$I$5="Monthly"),'Extra Payment'!$I$4,IF(AND(MOD(A312,3)=0,'Extra Payment'!$I$4&lt;&gt;"",'Extra Payment'!$I$5="Quarterly"),'Extra Payment'!$I$4,IF(AND(MOD(A312,6)=0,'Extra Payment'!$I$4&lt;&gt;"",'Extra Payment'!$I$5="Semi-Annually"),'Extra Payment'!$I$4,IF(AND(MOD(A312,12)=0,'Extra Payment'!$I$4&lt;&gt;"",'Extra Payment'!$I$5="Annually"),'Extra Payment'!$I$4,0)))),"")</f>
      </c>
      <c r="F312" s="19">
        <f>IF(A312&lt;&gt;"",IF(B311+D312&gt;F311,'Extra Payment'!$E$10+'Extra Payment Amortization'!E312,B311+D312),"")</f>
      </c>
      <c r="G312" s="19">
        <f t="shared" si="24"/>
      </c>
    </row>
    <row r="313" spans="1:7" ht="12.75">
      <c r="A313" s="22">
        <f t="shared" si="21"/>
      </c>
      <c r="B313" s="19">
        <f t="shared" si="25"/>
      </c>
      <c r="C313" s="19">
        <f t="shared" si="22"/>
      </c>
      <c r="D313" s="19">
        <f t="shared" si="23"/>
      </c>
      <c r="E313" s="19">
        <f>IF(A313&lt;&gt;"",IF(AND('Extra Payment'!$I$4&lt;&gt;"",'Extra Payment'!$I$5="Monthly"),'Extra Payment'!$I$4,IF(AND(MOD(A313,3)=0,'Extra Payment'!$I$4&lt;&gt;"",'Extra Payment'!$I$5="Quarterly"),'Extra Payment'!$I$4,IF(AND(MOD(A313,6)=0,'Extra Payment'!$I$4&lt;&gt;"",'Extra Payment'!$I$5="Semi-Annually"),'Extra Payment'!$I$4,IF(AND(MOD(A313,12)=0,'Extra Payment'!$I$4&lt;&gt;"",'Extra Payment'!$I$5="Annually"),'Extra Payment'!$I$4,0)))),"")</f>
      </c>
      <c r="F313" s="19">
        <f>IF(A313&lt;&gt;"",IF(B312+D313&gt;F312,'Extra Payment'!$E$10+'Extra Payment Amortization'!E313,B312+D313),"")</f>
      </c>
      <c r="G313" s="19">
        <f t="shared" si="24"/>
      </c>
    </row>
    <row r="314" spans="1:7" ht="12.75">
      <c r="A314" s="22">
        <f t="shared" si="21"/>
      </c>
      <c r="B314" s="19">
        <f t="shared" si="25"/>
      </c>
      <c r="C314" s="19">
        <f t="shared" si="22"/>
      </c>
      <c r="D314" s="19">
        <f t="shared" si="23"/>
      </c>
      <c r="E314" s="19">
        <f>IF(A314&lt;&gt;"",IF(AND('Extra Payment'!$I$4&lt;&gt;"",'Extra Payment'!$I$5="Monthly"),'Extra Payment'!$I$4,IF(AND(MOD(A314,3)=0,'Extra Payment'!$I$4&lt;&gt;"",'Extra Payment'!$I$5="Quarterly"),'Extra Payment'!$I$4,IF(AND(MOD(A314,6)=0,'Extra Payment'!$I$4&lt;&gt;"",'Extra Payment'!$I$5="Semi-Annually"),'Extra Payment'!$I$4,IF(AND(MOD(A314,12)=0,'Extra Payment'!$I$4&lt;&gt;"",'Extra Payment'!$I$5="Annually"),'Extra Payment'!$I$4,0)))),"")</f>
      </c>
      <c r="F314" s="19">
        <f>IF(A314&lt;&gt;"",IF(B313+D314&gt;F313,'Extra Payment'!$E$10+'Extra Payment Amortization'!E314,B313+D314),"")</f>
      </c>
      <c r="G314" s="19">
        <f t="shared" si="24"/>
      </c>
    </row>
    <row r="315" spans="1:7" ht="12.75">
      <c r="A315" s="22">
        <f t="shared" si="21"/>
      </c>
      <c r="B315" s="19">
        <f t="shared" si="25"/>
      </c>
      <c r="C315" s="19">
        <f t="shared" si="22"/>
      </c>
      <c r="D315" s="19">
        <f t="shared" si="23"/>
      </c>
      <c r="E315" s="19">
        <f>IF(A315&lt;&gt;"",IF(AND('Extra Payment'!$I$4&lt;&gt;"",'Extra Payment'!$I$5="Monthly"),'Extra Payment'!$I$4,IF(AND(MOD(A315,3)=0,'Extra Payment'!$I$4&lt;&gt;"",'Extra Payment'!$I$5="Quarterly"),'Extra Payment'!$I$4,IF(AND(MOD(A315,6)=0,'Extra Payment'!$I$4&lt;&gt;"",'Extra Payment'!$I$5="Semi-Annually"),'Extra Payment'!$I$4,IF(AND(MOD(A315,12)=0,'Extra Payment'!$I$4&lt;&gt;"",'Extra Payment'!$I$5="Annually"),'Extra Payment'!$I$4,0)))),"")</f>
      </c>
      <c r="F315" s="19">
        <f>IF(A315&lt;&gt;"",IF(B314+D315&gt;F314,'Extra Payment'!$E$10+'Extra Payment Amortization'!E315,B314+D315),"")</f>
      </c>
      <c r="G315" s="19">
        <f t="shared" si="24"/>
      </c>
    </row>
    <row r="316" spans="1:7" ht="12.75">
      <c r="A316" s="22">
        <f t="shared" si="21"/>
      </c>
      <c r="B316" s="19">
        <f t="shared" si="25"/>
      </c>
      <c r="C316" s="19">
        <f t="shared" si="22"/>
      </c>
      <c r="D316" s="19">
        <f t="shared" si="23"/>
      </c>
      <c r="E316" s="19">
        <f>IF(A316&lt;&gt;"",IF(AND('Extra Payment'!$I$4&lt;&gt;"",'Extra Payment'!$I$5="Monthly"),'Extra Payment'!$I$4,IF(AND(MOD(A316,3)=0,'Extra Payment'!$I$4&lt;&gt;"",'Extra Payment'!$I$5="Quarterly"),'Extra Payment'!$I$4,IF(AND(MOD(A316,6)=0,'Extra Payment'!$I$4&lt;&gt;"",'Extra Payment'!$I$5="Semi-Annually"),'Extra Payment'!$I$4,IF(AND(MOD(A316,12)=0,'Extra Payment'!$I$4&lt;&gt;"",'Extra Payment'!$I$5="Annually"),'Extra Payment'!$I$4,0)))),"")</f>
      </c>
      <c r="F316" s="19">
        <f>IF(A316&lt;&gt;"",IF(B315+D316&gt;F315,'Extra Payment'!$E$10+'Extra Payment Amortization'!E316,B315+D316),"")</f>
      </c>
      <c r="G316" s="19">
        <f t="shared" si="24"/>
      </c>
    </row>
    <row r="317" spans="1:7" ht="12.75">
      <c r="A317" s="22">
        <f t="shared" si="21"/>
      </c>
      <c r="B317" s="19">
        <f t="shared" si="25"/>
      </c>
      <c r="C317" s="19">
        <f t="shared" si="22"/>
      </c>
      <c r="D317" s="19">
        <f t="shared" si="23"/>
      </c>
      <c r="E317" s="19">
        <f>IF(A317&lt;&gt;"",IF(AND('Extra Payment'!$I$4&lt;&gt;"",'Extra Payment'!$I$5="Monthly"),'Extra Payment'!$I$4,IF(AND(MOD(A317,3)=0,'Extra Payment'!$I$4&lt;&gt;"",'Extra Payment'!$I$5="Quarterly"),'Extra Payment'!$I$4,IF(AND(MOD(A317,6)=0,'Extra Payment'!$I$4&lt;&gt;"",'Extra Payment'!$I$5="Semi-Annually"),'Extra Payment'!$I$4,IF(AND(MOD(A317,12)=0,'Extra Payment'!$I$4&lt;&gt;"",'Extra Payment'!$I$5="Annually"),'Extra Payment'!$I$4,0)))),"")</f>
      </c>
      <c r="F317" s="19">
        <f>IF(A317&lt;&gt;"",IF(B316+D317&gt;F316,'Extra Payment'!$E$10+'Extra Payment Amortization'!E317,B316+D317),"")</f>
      </c>
      <c r="G317" s="19">
        <f t="shared" si="24"/>
      </c>
    </row>
    <row r="318" spans="1:7" ht="12.75">
      <c r="A318" s="22">
        <f t="shared" si="21"/>
      </c>
      <c r="B318" s="19">
        <f t="shared" si="25"/>
      </c>
      <c r="C318" s="19">
        <f t="shared" si="22"/>
      </c>
      <c r="D318" s="19">
        <f t="shared" si="23"/>
      </c>
      <c r="E318" s="19">
        <f>IF(A318&lt;&gt;"",IF(AND('Extra Payment'!$I$4&lt;&gt;"",'Extra Payment'!$I$5="Monthly"),'Extra Payment'!$I$4,IF(AND(MOD(A318,3)=0,'Extra Payment'!$I$4&lt;&gt;"",'Extra Payment'!$I$5="Quarterly"),'Extra Payment'!$I$4,IF(AND(MOD(A318,6)=0,'Extra Payment'!$I$4&lt;&gt;"",'Extra Payment'!$I$5="Semi-Annually"),'Extra Payment'!$I$4,IF(AND(MOD(A318,12)=0,'Extra Payment'!$I$4&lt;&gt;"",'Extra Payment'!$I$5="Annually"),'Extra Payment'!$I$4,0)))),"")</f>
      </c>
      <c r="F318" s="19">
        <f>IF(A318&lt;&gt;"",IF(B317+D318&gt;F317,'Extra Payment'!$E$10+'Extra Payment Amortization'!E318,B317+D318),"")</f>
      </c>
      <c r="G318" s="19">
        <f t="shared" si="24"/>
      </c>
    </row>
    <row r="319" spans="1:7" ht="12.75">
      <c r="A319" s="22">
        <f t="shared" si="21"/>
      </c>
      <c r="B319" s="19">
        <f t="shared" si="25"/>
      </c>
      <c r="C319" s="19">
        <f t="shared" si="22"/>
      </c>
      <c r="D319" s="19">
        <f t="shared" si="23"/>
      </c>
      <c r="E319" s="19">
        <f>IF(A319&lt;&gt;"",IF(AND('Extra Payment'!$I$4&lt;&gt;"",'Extra Payment'!$I$5="Monthly"),'Extra Payment'!$I$4,IF(AND(MOD(A319,3)=0,'Extra Payment'!$I$4&lt;&gt;"",'Extra Payment'!$I$5="Quarterly"),'Extra Payment'!$I$4,IF(AND(MOD(A319,6)=0,'Extra Payment'!$I$4&lt;&gt;"",'Extra Payment'!$I$5="Semi-Annually"),'Extra Payment'!$I$4,IF(AND(MOD(A319,12)=0,'Extra Payment'!$I$4&lt;&gt;"",'Extra Payment'!$I$5="Annually"),'Extra Payment'!$I$4,0)))),"")</f>
      </c>
      <c r="F319" s="19">
        <f>IF(A319&lt;&gt;"",IF(B318+D319&gt;F318,'Extra Payment'!$E$10+'Extra Payment Amortization'!E319,B318+D319),"")</f>
      </c>
      <c r="G319" s="19">
        <f t="shared" si="24"/>
      </c>
    </row>
    <row r="320" spans="1:7" ht="12.75">
      <c r="A320" s="22">
        <f t="shared" si="21"/>
      </c>
      <c r="B320" s="19">
        <f t="shared" si="25"/>
      </c>
      <c r="C320" s="19">
        <f t="shared" si="22"/>
      </c>
      <c r="D320" s="19">
        <f t="shared" si="23"/>
      </c>
      <c r="E320" s="19">
        <f>IF(A320&lt;&gt;"",IF(AND('Extra Payment'!$I$4&lt;&gt;"",'Extra Payment'!$I$5="Monthly"),'Extra Payment'!$I$4,IF(AND(MOD(A320,3)=0,'Extra Payment'!$I$4&lt;&gt;"",'Extra Payment'!$I$5="Quarterly"),'Extra Payment'!$I$4,IF(AND(MOD(A320,6)=0,'Extra Payment'!$I$4&lt;&gt;"",'Extra Payment'!$I$5="Semi-Annually"),'Extra Payment'!$I$4,IF(AND(MOD(A320,12)=0,'Extra Payment'!$I$4&lt;&gt;"",'Extra Payment'!$I$5="Annually"),'Extra Payment'!$I$4,0)))),"")</f>
      </c>
      <c r="F320" s="19">
        <f>IF(A320&lt;&gt;"",IF(B319+D320&gt;F319,'Extra Payment'!$E$10+'Extra Payment Amortization'!E320,B319+D320),"")</f>
      </c>
      <c r="G320" s="19">
        <f t="shared" si="24"/>
      </c>
    </row>
    <row r="321" spans="1:7" ht="12.75">
      <c r="A321" s="22">
        <f t="shared" si="21"/>
      </c>
      <c r="B321" s="19">
        <f t="shared" si="25"/>
      </c>
      <c r="C321" s="19">
        <f t="shared" si="22"/>
      </c>
      <c r="D321" s="19">
        <f t="shared" si="23"/>
      </c>
      <c r="E321" s="19">
        <f>IF(A321&lt;&gt;"",IF(AND('Extra Payment'!$I$4&lt;&gt;"",'Extra Payment'!$I$5="Monthly"),'Extra Payment'!$I$4,IF(AND(MOD(A321,3)=0,'Extra Payment'!$I$4&lt;&gt;"",'Extra Payment'!$I$5="Quarterly"),'Extra Payment'!$I$4,IF(AND(MOD(A321,6)=0,'Extra Payment'!$I$4&lt;&gt;"",'Extra Payment'!$I$5="Semi-Annually"),'Extra Payment'!$I$4,IF(AND(MOD(A321,12)=0,'Extra Payment'!$I$4&lt;&gt;"",'Extra Payment'!$I$5="Annually"),'Extra Payment'!$I$4,0)))),"")</f>
      </c>
      <c r="F321" s="19">
        <f>IF(A321&lt;&gt;"",IF(B320+D321&gt;F320,'Extra Payment'!$E$10+'Extra Payment Amortization'!E321,B320+D321),"")</f>
      </c>
      <c r="G321" s="19">
        <f t="shared" si="24"/>
      </c>
    </row>
    <row r="322" spans="1:7" ht="12.75">
      <c r="A322" s="22">
        <f aca="true" t="shared" si="26" ref="A322:A371">IF(A321="","",IF(B320+D320&lt;F320,"",A321+1))</f>
      </c>
      <c r="B322" s="19">
        <f t="shared" si="25"/>
      </c>
      <c r="C322" s="19">
        <f t="shared" si="22"/>
      </c>
      <c r="D322" s="19">
        <f t="shared" si="23"/>
      </c>
      <c r="E322" s="19">
        <f>IF(A322&lt;&gt;"",IF(AND('Extra Payment'!$I$4&lt;&gt;"",'Extra Payment'!$I$5="Monthly"),'Extra Payment'!$I$4,IF(AND(MOD(A322,3)=0,'Extra Payment'!$I$4&lt;&gt;"",'Extra Payment'!$I$5="Quarterly"),'Extra Payment'!$I$4,IF(AND(MOD(A322,6)=0,'Extra Payment'!$I$4&lt;&gt;"",'Extra Payment'!$I$5="Semi-Annually"),'Extra Payment'!$I$4,IF(AND(MOD(A322,12)=0,'Extra Payment'!$I$4&lt;&gt;"",'Extra Payment'!$I$5="Annually"),'Extra Payment'!$I$4,0)))),"")</f>
      </c>
      <c r="F322" s="19">
        <f>IF(A322&lt;&gt;"",IF(B321+D322&gt;F321,'Extra Payment'!$E$10+'Extra Payment Amortization'!E322,B321+D322),"")</f>
      </c>
      <c r="G322" s="19">
        <f t="shared" si="24"/>
      </c>
    </row>
    <row r="323" spans="1:7" ht="12.75">
      <c r="A323" s="22">
        <f t="shared" si="26"/>
      </c>
      <c r="B323" s="19">
        <f t="shared" si="25"/>
      </c>
      <c r="C323" s="19">
        <f t="shared" si="22"/>
      </c>
      <c r="D323" s="19">
        <f t="shared" si="23"/>
      </c>
      <c r="E323" s="19">
        <f>IF(A323&lt;&gt;"",IF(AND('Extra Payment'!$I$4&lt;&gt;"",'Extra Payment'!$I$5="Monthly"),'Extra Payment'!$I$4,IF(AND(MOD(A323,3)=0,'Extra Payment'!$I$4&lt;&gt;"",'Extra Payment'!$I$5="Quarterly"),'Extra Payment'!$I$4,IF(AND(MOD(A323,6)=0,'Extra Payment'!$I$4&lt;&gt;"",'Extra Payment'!$I$5="Semi-Annually"),'Extra Payment'!$I$4,IF(AND(MOD(A323,12)=0,'Extra Payment'!$I$4&lt;&gt;"",'Extra Payment'!$I$5="Annually"),'Extra Payment'!$I$4,0)))),"")</f>
      </c>
      <c r="F323" s="19">
        <f>IF(A323&lt;&gt;"",IF(B322+D323&gt;F322,'Extra Payment'!$E$10+'Extra Payment Amortization'!E323,B322+D323),"")</f>
      </c>
      <c r="G323" s="19">
        <f t="shared" si="24"/>
      </c>
    </row>
    <row r="324" spans="1:7" ht="12.75">
      <c r="A324" s="22">
        <f t="shared" si="26"/>
      </c>
      <c r="B324" s="19">
        <f t="shared" si="25"/>
      </c>
      <c r="C324" s="19">
        <f t="shared" si="22"/>
      </c>
      <c r="D324" s="19">
        <f t="shared" si="23"/>
      </c>
      <c r="E324" s="19">
        <f>IF(A324&lt;&gt;"",IF(AND('Extra Payment'!$I$4&lt;&gt;"",'Extra Payment'!$I$5="Monthly"),'Extra Payment'!$I$4,IF(AND(MOD(A324,3)=0,'Extra Payment'!$I$4&lt;&gt;"",'Extra Payment'!$I$5="Quarterly"),'Extra Payment'!$I$4,IF(AND(MOD(A324,6)=0,'Extra Payment'!$I$4&lt;&gt;"",'Extra Payment'!$I$5="Semi-Annually"),'Extra Payment'!$I$4,IF(AND(MOD(A324,12)=0,'Extra Payment'!$I$4&lt;&gt;"",'Extra Payment'!$I$5="Annually"),'Extra Payment'!$I$4,0)))),"")</f>
      </c>
      <c r="F324" s="19">
        <f>IF(A324&lt;&gt;"",IF(B323+D324&gt;F323,'Extra Payment'!$E$10+'Extra Payment Amortization'!E324,B323+D324),"")</f>
      </c>
      <c r="G324" s="19">
        <f t="shared" si="24"/>
      </c>
    </row>
    <row r="325" spans="1:7" ht="12.75">
      <c r="A325" s="22">
        <f t="shared" si="26"/>
      </c>
      <c r="B325" s="19">
        <f t="shared" si="25"/>
      </c>
      <c r="C325" s="19">
        <f t="shared" si="22"/>
      </c>
      <c r="D325" s="19">
        <f t="shared" si="23"/>
      </c>
      <c r="E325" s="19">
        <f>IF(A325&lt;&gt;"",IF(AND('Extra Payment'!$I$4&lt;&gt;"",'Extra Payment'!$I$5="Monthly"),'Extra Payment'!$I$4,IF(AND(MOD(A325,3)=0,'Extra Payment'!$I$4&lt;&gt;"",'Extra Payment'!$I$5="Quarterly"),'Extra Payment'!$I$4,IF(AND(MOD(A325,6)=0,'Extra Payment'!$I$4&lt;&gt;"",'Extra Payment'!$I$5="Semi-Annually"),'Extra Payment'!$I$4,IF(AND(MOD(A325,12)=0,'Extra Payment'!$I$4&lt;&gt;"",'Extra Payment'!$I$5="Annually"),'Extra Payment'!$I$4,0)))),"")</f>
      </c>
      <c r="F325" s="19">
        <f>IF(A325&lt;&gt;"",IF(B324+D325&gt;F324,'Extra Payment'!$E$10+'Extra Payment Amortization'!E325,B324+D325),"")</f>
      </c>
      <c r="G325" s="19">
        <f t="shared" si="24"/>
      </c>
    </row>
    <row r="326" spans="1:7" ht="12.75">
      <c r="A326" s="22">
        <f t="shared" si="26"/>
      </c>
      <c r="B326" s="19">
        <f t="shared" si="25"/>
      </c>
      <c r="C326" s="19">
        <f t="shared" si="22"/>
      </c>
      <c r="D326" s="19">
        <f t="shared" si="23"/>
      </c>
      <c r="E326" s="19">
        <f>IF(A326&lt;&gt;"",IF(AND('Extra Payment'!$I$4&lt;&gt;"",'Extra Payment'!$I$5="Monthly"),'Extra Payment'!$I$4,IF(AND(MOD(A326,3)=0,'Extra Payment'!$I$4&lt;&gt;"",'Extra Payment'!$I$5="Quarterly"),'Extra Payment'!$I$4,IF(AND(MOD(A326,6)=0,'Extra Payment'!$I$4&lt;&gt;"",'Extra Payment'!$I$5="Semi-Annually"),'Extra Payment'!$I$4,IF(AND(MOD(A326,12)=0,'Extra Payment'!$I$4&lt;&gt;"",'Extra Payment'!$I$5="Annually"),'Extra Payment'!$I$4,0)))),"")</f>
      </c>
      <c r="F326" s="19">
        <f>IF(A326&lt;&gt;"",IF(B325+D326&gt;F325,'Extra Payment'!$E$10+'Extra Payment Amortization'!E326,B325+D326),"")</f>
      </c>
      <c r="G326" s="19">
        <f t="shared" si="24"/>
      </c>
    </row>
    <row r="327" spans="1:7" ht="12.75">
      <c r="A327" s="22">
        <f t="shared" si="26"/>
      </c>
      <c r="B327" s="19">
        <f t="shared" si="25"/>
      </c>
      <c r="C327" s="19">
        <f t="shared" si="22"/>
      </c>
      <c r="D327" s="19">
        <f t="shared" si="23"/>
      </c>
      <c r="E327" s="19">
        <f>IF(A327&lt;&gt;"",IF(AND('Extra Payment'!$I$4&lt;&gt;"",'Extra Payment'!$I$5="Monthly"),'Extra Payment'!$I$4,IF(AND(MOD(A327,3)=0,'Extra Payment'!$I$4&lt;&gt;"",'Extra Payment'!$I$5="Quarterly"),'Extra Payment'!$I$4,IF(AND(MOD(A327,6)=0,'Extra Payment'!$I$4&lt;&gt;"",'Extra Payment'!$I$5="Semi-Annually"),'Extra Payment'!$I$4,IF(AND(MOD(A327,12)=0,'Extra Payment'!$I$4&lt;&gt;"",'Extra Payment'!$I$5="Annually"),'Extra Payment'!$I$4,0)))),"")</f>
      </c>
      <c r="F327" s="19">
        <f>IF(A327&lt;&gt;"",IF(B326+D327&gt;F326,'Extra Payment'!$E$10+'Extra Payment Amortization'!E327,B326+D327),"")</f>
      </c>
      <c r="G327" s="19">
        <f t="shared" si="24"/>
      </c>
    </row>
    <row r="328" spans="1:7" ht="12.75">
      <c r="A328" s="22">
        <f t="shared" si="26"/>
      </c>
      <c r="B328" s="19">
        <f t="shared" si="25"/>
      </c>
      <c r="C328" s="19">
        <f t="shared" si="22"/>
      </c>
      <c r="D328" s="19">
        <f t="shared" si="23"/>
      </c>
      <c r="E328" s="19">
        <f>IF(A328&lt;&gt;"",IF(AND('Extra Payment'!$I$4&lt;&gt;"",'Extra Payment'!$I$5="Monthly"),'Extra Payment'!$I$4,IF(AND(MOD(A328,3)=0,'Extra Payment'!$I$4&lt;&gt;"",'Extra Payment'!$I$5="Quarterly"),'Extra Payment'!$I$4,IF(AND(MOD(A328,6)=0,'Extra Payment'!$I$4&lt;&gt;"",'Extra Payment'!$I$5="Semi-Annually"),'Extra Payment'!$I$4,IF(AND(MOD(A328,12)=0,'Extra Payment'!$I$4&lt;&gt;"",'Extra Payment'!$I$5="Annually"),'Extra Payment'!$I$4,0)))),"")</f>
      </c>
      <c r="F328" s="19">
        <f>IF(A328&lt;&gt;"",IF(B327+D328&gt;F327,'Extra Payment'!$E$10+'Extra Payment Amortization'!E328,B327+D328),"")</f>
      </c>
      <c r="G328" s="19">
        <f t="shared" si="24"/>
      </c>
    </row>
    <row r="329" spans="1:7" ht="12.75">
      <c r="A329" s="22">
        <f t="shared" si="26"/>
      </c>
      <c r="B329" s="19">
        <f t="shared" si="25"/>
      </c>
      <c r="C329" s="19">
        <f t="shared" si="22"/>
      </c>
      <c r="D329" s="19">
        <f t="shared" si="23"/>
      </c>
      <c r="E329" s="19">
        <f>IF(A329&lt;&gt;"",IF(AND('Extra Payment'!$I$4&lt;&gt;"",'Extra Payment'!$I$5="Monthly"),'Extra Payment'!$I$4,IF(AND(MOD(A329,3)=0,'Extra Payment'!$I$4&lt;&gt;"",'Extra Payment'!$I$5="Quarterly"),'Extra Payment'!$I$4,IF(AND(MOD(A329,6)=0,'Extra Payment'!$I$4&lt;&gt;"",'Extra Payment'!$I$5="Semi-Annually"),'Extra Payment'!$I$4,IF(AND(MOD(A329,12)=0,'Extra Payment'!$I$4&lt;&gt;"",'Extra Payment'!$I$5="Annually"),'Extra Payment'!$I$4,0)))),"")</f>
      </c>
      <c r="F329" s="19">
        <f>IF(A329&lt;&gt;"",IF(B328+D329&gt;F328,'Extra Payment'!$E$10+'Extra Payment Amortization'!E329,B328+D329),"")</f>
      </c>
      <c r="G329" s="19">
        <f t="shared" si="24"/>
      </c>
    </row>
    <row r="330" spans="1:7" ht="12.75">
      <c r="A330" s="22">
        <f t="shared" si="26"/>
      </c>
      <c r="B330" s="19">
        <f t="shared" si="25"/>
      </c>
      <c r="C330" s="19">
        <f t="shared" si="22"/>
      </c>
      <c r="D330" s="19">
        <f t="shared" si="23"/>
      </c>
      <c r="E330" s="19">
        <f>IF(A330&lt;&gt;"",IF(AND('Extra Payment'!$I$4&lt;&gt;"",'Extra Payment'!$I$5="Monthly"),'Extra Payment'!$I$4,IF(AND(MOD(A330,3)=0,'Extra Payment'!$I$4&lt;&gt;"",'Extra Payment'!$I$5="Quarterly"),'Extra Payment'!$I$4,IF(AND(MOD(A330,6)=0,'Extra Payment'!$I$4&lt;&gt;"",'Extra Payment'!$I$5="Semi-Annually"),'Extra Payment'!$I$4,IF(AND(MOD(A330,12)=0,'Extra Payment'!$I$4&lt;&gt;"",'Extra Payment'!$I$5="Annually"),'Extra Payment'!$I$4,0)))),"")</f>
      </c>
      <c r="F330" s="19">
        <f>IF(A330&lt;&gt;"",IF(B329+D330&gt;F329,'Extra Payment'!$E$10+'Extra Payment Amortization'!E330,B329+D330),"")</f>
      </c>
      <c r="G330" s="19">
        <f t="shared" si="24"/>
      </c>
    </row>
    <row r="331" spans="1:7" ht="12.75">
      <c r="A331" s="22">
        <f t="shared" si="26"/>
      </c>
      <c r="B331" s="19">
        <f t="shared" si="25"/>
      </c>
      <c r="C331" s="19">
        <f t="shared" si="22"/>
      </c>
      <c r="D331" s="19">
        <f t="shared" si="23"/>
      </c>
      <c r="E331" s="19">
        <f>IF(A331&lt;&gt;"",IF(AND('Extra Payment'!$I$4&lt;&gt;"",'Extra Payment'!$I$5="Monthly"),'Extra Payment'!$I$4,IF(AND(MOD(A331,3)=0,'Extra Payment'!$I$4&lt;&gt;"",'Extra Payment'!$I$5="Quarterly"),'Extra Payment'!$I$4,IF(AND(MOD(A331,6)=0,'Extra Payment'!$I$4&lt;&gt;"",'Extra Payment'!$I$5="Semi-Annually"),'Extra Payment'!$I$4,IF(AND(MOD(A331,12)=0,'Extra Payment'!$I$4&lt;&gt;"",'Extra Payment'!$I$5="Annually"),'Extra Payment'!$I$4,0)))),"")</f>
      </c>
      <c r="F331" s="19">
        <f>IF(A331&lt;&gt;"",IF(B330+D331&gt;F330,'Extra Payment'!$E$10+'Extra Payment Amortization'!E331,B330+D331),"")</f>
      </c>
      <c r="G331" s="19">
        <f t="shared" si="24"/>
      </c>
    </row>
    <row r="332" spans="1:7" ht="12.75">
      <c r="A332" s="22">
        <f t="shared" si="26"/>
      </c>
      <c r="B332" s="19">
        <f t="shared" si="25"/>
      </c>
      <c r="C332" s="19">
        <f t="shared" si="22"/>
      </c>
      <c r="D332" s="19">
        <f t="shared" si="23"/>
      </c>
      <c r="E332" s="19">
        <f>IF(A332&lt;&gt;"",IF(AND('Extra Payment'!$I$4&lt;&gt;"",'Extra Payment'!$I$5="Monthly"),'Extra Payment'!$I$4,IF(AND(MOD(A332,3)=0,'Extra Payment'!$I$4&lt;&gt;"",'Extra Payment'!$I$5="Quarterly"),'Extra Payment'!$I$4,IF(AND(MOD(A332,6)=0,'Extra Payment'!$I$4&lt;&gt;"",'Extra Payment'!$I$5="Semi-Annually"),'Extra Payment'!$I$4,IF(AND(MOD(A332,12)=0,'Extra Payment'!$I$4&lt;&gt;"",'Extra Payment'!$I$5="Annually"),'Extra Payment'!$I$4,0)))),"")</f>
      </c>
      <c r="F332" s="19">
        <f>IF(A332&lt;&gt;"",IF(B331+D332&gt;F331,'Extra Payment'!$E$10+'Extra Payment Amortization'!E332,B331+D332),"")</f>
      </c>
      <c r="G332" s="19">
        <f t="shared" si="24"/>
      </c>
    </row>
    <row r="333" spans="1:7" ht="12.75">
      <c r="A333" s="22">
        <f t="shared" si="26"/>
      </c>
      <c r="B333" s="19">
        <f t="shared" si="25"/>
      </c>
      <c r="C333" s="19">
        <f t="shared" si="22"/>
      </c>
      <c r="D333" s="19">
        <f t="shared" si="23"/>
      </c>
      <c r="E333" s="19">
        <f>IF(A333&lt;&gt;"",IF(AND('Extra Payment'!$I$4&lt;&gt;"",'Extra Payment'!$I$5="Monthly"),'Extra Payment'!$I$4,IF(AND(MOD(A333,3)=0,'Extra Payment'!$I$4&lt;&gt;"",'Extra Payment'!$I$5="Quarterly"),'Extra Payment'!$I$4,IF(AND(MOD(A333,6)=0,'Extra Payment'!$I$4&lt;&gt;"",'Extra Payment'!$I$5="Semi-Annually"),'Extra Payment'!$I$4,IF(AND(MOD(A333,12)=0,'Extra Payment'!$I$4&lt;&gt;"",'Extra Payment'!$I$5="Annually"),'Extra Payment'!$I$4,0)))),"")</f>
      </c>
      <c r="F333" s="19">
        <f>IF(A333&lt;&gt;"",IF(B332+D333&gt;F332,'Extra Payment'!$E$10+'Extra Payment Amortization'!E333,B332+D333),"")</f>
      </c>
      <c r="G333" s="19">
        <f t="shared" si="24"/>
      </c>
    </row>
    <row r="334" spans="1:7" ht="12.75">
      <c r="A334" s="22">
        <f t="shared" si="26"/>
      </c>
      <c r="B334" s="19">
        <f t="shared" si="25"/>
      </c>
      <c r="C334" s="19">
        <f aca="true" t="shared" si="27" ref="C334:C370">IF(A334&lt;&gt;"",F334-D334,"")</f>
      </c>
      <c r="D334" s="19">
        <f aca="true" t="shared" si="28" ref="D334:D370">IF(A334&lt;&gt;"",B333*$D$5/12,"")</f>
      </c>
      <c r="E334" s="19">
        <f>IF(A334&lt;&gt;"",IF(AND('Extra Payment'!$I$4&lt;&gt;"",'Extra Payment'!$I$5="Monthly"),'Extra Payment'!$I$4,IF(AND(MOD(A334,3)=0,'Extra Payment'!$I$4&lt;&gt;"",'Extra Payment'!$I$5="Quarterly"),'Extra Payment'!$I$4,IF(AND(MOD(A334,6)=0,'Extra Payment'!$I$4&lt;&gt;"",'Extra Payment'!$I$5="Semi-Annually"),'Extra Payment'!$I$4,IF(AND(MOD(A334,12)=0,'Extra Payment'!$I$4&lt;&gt;"",'Extra Payment'!$I$5="Annually"),'Extra Payment'!$I$4,0)))),"")</f>
      </c>
      <c r="F334" s="19">
        <f>IF(A334&lt;&gt;"",IF(B333+D334&gt;F333,'Extra Payment'!$E$10+'Extra Payment Amortization'!E334,B333+D334),"")</f>
      </c>
      <c r="G334" s="19">
        <f aca="true" t="shared" si="29" ref="G334:G370">IF(A334&lt;&gt;"",D334+G333,"")</f>
      </c>
    </row>
    <row r="335" spans="1:7" ht="12.75">
      <c r="A335" s="22">
        <f t="shared" si="26"/>
      </c>
      <c r="B335" s="19">
        <f t="shared" si="25"/>
      </c>
      <c r="C335" s="19">
        <f t="shared" si="27"/>
      </c>
      <c r="D335" s="19">
        <f t="shared" si="28"/>
      </c>
      <c r="E335" s="19">
        <f>IF(A335&lt;&gt;"",IF(AND('Extra Payment'!$I$4&lt;&gt;"",'Extra Payment'!$I$5="Monthly"),'Extra Payment'!$I$4,IF(AND(MOD(A335,3)=0,'Extra Payment'!$I$4&lt;&gt;"",'Extra Payment'!$I$5="Quarterly"),'Extra Payment'!$I$4,IF(AND(MOD(A335,6)=0,'Extra Payment'!$I$4&lt;&gt;"",'Extra Payment'!$I$5="Semi-Annually"),'Extra Payment'!$I$4,IF(AND(MOD(A335,12)=0,'Extra Payment'!$I$4&lt;&gt;"",'Extra Payment'!$I$5="Annually"),'Extra Payment'!$I$4,0)))),"")</f>
      </c>
      <c r="F335" s="19">
        <f>IF(A335&lt;&gt;"",IF(B334+D335&gt;F334,'Extra Payment'!$E$10+'Extra Payment Amortization'!E335,B334+D335),"")</f>
      </c>
      <c r="G335" s="19">
        <f t="shared" si="29"/>
      </c>
    </row>
    <row r="336" spans="1:7" ht="12.75">
      <c r="A336" s="22">
        <f t="shared" si="26"/>
      </c>
      <c r="B336" s="19">
        <f t="shared" si="25"/>
      </c>
      <c r="C336" s="19">
        <f t="shared" si="27"/>
      </c>
      <c r="D336" s="19">
        <f t="shared" si="28"/>
      </c>
      <c r="E336" s="19">
        <f>IF(A336&lt;&gt;"",IF(AND('Extra Payment'!$I$4&lt;&gt;"",'Extra Payment'!$I$5="Monthly"),'Extra Payment'!$I$4,IF(AND(MOD(A336,3)=0,'Extra Payment'!$I$4&lt;&gt;"",'Extra Payment'!$I$5="Quarterly"),'Extra Payment'!$I$4,IF(AND(MOD(A336,6)=0,'Extra Payment'!$I$4&lt;&gt;"",'Extra Payment'!$I$5="Semi-Annually"),'Extra Payment'!$I$4,IF(AND(MOD(A336,12)=0,'Extra Payment'!$I$4&lt;&gt;"",'Extra Payment'!$I$5="Annually"),'Extra Payment'!$I$4,0)))),"")</f>
      </c>
      <c r="F336" s="19">
        <f>IF(A336&lt;&gt;"",IF(B335+D336&gt;F335,'Extra Payment'!$E$10+'Extra Payment Amortization'!E336,B335+D336),"")</f>
      </c>
      <c r="G336" s="19">
        <f t="shared" si="29"/>
      </c>
    </row>
    <row r="337" spans="1:7" ht="12.75">
      <c r="A337" s="22">
        <f t="shared" si="26"/>
      </c>
      <c r="B337" s="19">
        <f t="shared" si="25"/>
      </c>
      <c r="C337" s="19">
        <f t="shared" si="27"/>
      </c>
      <c r="D337" s="19">
        <f t="shared" si="28"/>
      </c>
      <c r="E337" s="19">
        <f>IF(A337&lt;&gt;"",IF(AND('Extra Payment'!$I$4&lt;&gt;"",'Extra Payment'!$I$5="Monthly"),'Extra Payment'!$I$4,IF(AND(MOD(A337,3)=0,'Extra Payment'!$I$4&lt;&gt;"",'Extra Payment'!$I$5="Quarterly"),'Extra Payment'!$I$4,IF(AND(MOD(A337,6)=0,'Extra Payment'!$I$4&lt;&gt;"",'Extra Payment'!$I$5="Semi-Annually"),'Extra Payment'!$I$4,IF(AND(MOD(A337,12)=0,'Extra Payment'!$I$4&lt;&gt;"",'Extra Payment'!$I$5="Annually"),'Extra Payment'!$I$4,0)))),"")</f>
      </c>
      <c r="F337" s="19">
        <f>IF(A337&lt;&gt;"",IF(B336+D337&gt;F336,'Extra Payment'!$E$10+'Extra Payment Amortization'!E337,B336+D337),"")</f>
      </c>
      <c r="G337" s="19">
        <f t="shared" si="29"/>
      </c>
    </row>
    <row r="338" spans="1:7" ht="12.75">
      <c r="A338" s="22">
        <f t="shared" si="26"/>
      </c>
      <c r="B338" s="19">
        <f t="shared" si="25"/>
      </c>
      <c r="C338" s="19">
        <f t="shared" si="27"/>
      </c>
      <c r="D338" s="19">
        <f t="shared" si="28"/>
      </c>
      <c r="E338" s="19">
        <f>IF(A338&lt;&gt;"",IF(AND('Extra Payment'!$I$4&lt;&gt;"",'Extra Payment'!$I$5="Monthly"),'Extra Payment'!$I$4,IF(AND(MOD(A338,3)=0,'Extra Payment'!$I$4&lt;&gt;"",'Extra Payment'!$I$5="Quarterly"),'Extra Payment'!$I$4,IF(AND(MOD(A338,6)=0,'Extra Payment'!$I$4&lt;&gt;"",'Extra Payment'!$I$5="Semi-Annually"),'Extra Payment'!$I$4,IF(AND(MOD(A338,12)=0,'Extra Payment'!$I$4&lt;&gt;"",'Extra Payment'!$I$5="Annually"),'Extra Payment'!$I$4,0)))),"")</f>
      </c>
      <c r="F338" s="19">
        <f>IF(A338&lt;&gt;"",IF(B337+D338&gt;F337,'Extra Payment'!$E$10+'Extra Payment Amortization'!E338,B337+D338),"")</f>
      </c>
      <c r="G338" s="19">
        <f t="shared" si="29"/>
      </c>
    </row>
    <row r="339" spans="1:7" ht="12.75">
      <c r="A339" s="22">
        <f t="shared" si="26"/>
      </c>
      <c r="B339" s="19">
        <f t="shared" si="25"/>
      </c>
      <c r="C339" s="19">
        <f t="shared" si="27"/>
      </c>
      <c r="D339" s="19">
        <f t="shared" si="28"/>
      </c>
      <c r="E339" s="19">
        <f>IF(A339&lt;&gt;"",IF(AND('Extra Payment'!$I$4&lt;&gt;"",'Extra Payment'!$I$5="Monthly"),'Extra Payment'!$I$4,IF(AND(MOD(A339,3)=0,'Extra Payment'!$I$4&lt;&gt;"",'Extra Payment'!$I$5="Quarterly"),'Extra Payment'!$I$4,IF(AND(MOD(A339,6)=0,'Extra Payment'!$I$4&lt;&gt;"",'Extra Payment'!$I$5="Semi-Annually"),'Extra Payment'!$I$4,IF(AND(MOD(A339,12)=0,'Extra Payment'!$I$4&lt;&gt;"",'Extra Payment'!$I$5="Annually"),'Extra Payment'!$I$4,0)))),"")</f>
      </c>
      <c r="F339" s="19">
        <f>IF(A339&lt;&gt;"",IF(B338+D339&gt;F338,'Extra Payment'!$E$10+'Extra Payment Amortization'!E339,B338+D339),"")</f>
      </c>
      <c r="G339" s="19">
        <f t="shared" si="29"/>
      </c>
    </row>
    <row r="340" spans="1:7" ht="12.75">
      <c r="A340" s="22">
        <f t="shared" si="26"/>
      </c>
      <c r="B340" s="19">
        <f t="shared" si="25"/>
      </c>
      <c r="C340" s="19">
        <f t="shared" si="27"/>
      </c>
      <c r="D340" s="19">
        <f t="shared" si="28"/>
      </c>
      <c r="E340" s="19">
        <f>IF(A340&lt;&gt;"",IF(AND('Extra Payment'!$I$4&lt;&gt;"",'Extra Payment'!$I$5="Monthly"),'Extra Payment'!$I$4,IF(AND(MOD(A340,3)=0,'Extra Payment'!$I$4&lt;&gt;"",'Extra Payment'!$I$5="Quarterly"),'Extra Payment'!$I$4,IF(AND(MOD(A340,6)=0,'Extra Payment'!$I$4&lt;&gt;"",'Extra Payment'!$I$5="Semi-Annually"),'Extra Payment'!$I$4,IF(AND(MOD(A340,12)=0,'Extra Payment'!$I$4&lt;&gt;"",'Extra Payment'!$I$5="Annually"),'Extra Payment'!$I$4,0)))),"")</f>
      </c>
      <c r="F340" s="19">
        <f>IF(A340&lt;&gt;"",IF(B339+D340&gt;F339,'Extra Payment'!$E$10+'Extra Payment Amortization'!E340,B339+D340),"")</f>
      </c>
      <c r="G340" s="19">
        <f t="shared" si="29"/>
      </c>
    </row>
    <row r="341" spans="1:7" ht="12.75">
      <c r="A341" s="22">
        <f t="shared" si="26"/>
      </c>
      <c r="B341" s="19">
        <f t="shared" si="25"/>
      </c>
      <c r="C341" s="19">
        <f t="shared" si="27"/>
      </c>
      <c r="D341" s="19">
        <f t="shared" si="28"/>
      </c>
      <c r="E341" s="19">
        <f>IF(A341&lt;&gt;"",IF(AND('Extra Payment'!$I$4&lt;&gt;"",'Extra Payment'!$I$5="Monthly"),'Extra Payment'!$I$4,IF(AND(MOD(A341,3)=0,'Extra Payment'!$I$4&lt;&gt;"",'Extra Payment'!$I$5="Quarterly"),'Extra Payment'!$I$4,IF(AND(MOD(A341,6)=0,'Extra Payment'!$I$4&lt;&gt;"",'Extra Payment'!$I$5="Semi-Annually"),'Extra Payment'!$I$4,IF(AND(MOD(A341,12)=0,'Extra Payment'!$I$4&lt;&gt;"",'Extra Payment'!$I$5="Annually"),'Extra Payment'!$I$4,0)))),"")</f>
      </c>
      <c r="F341" s="19">
        <f>IF(A341&lt;&gt;"",IF(B340+D341&gt;F340,'Extra Payment'!$E$10+'Extra Payment Amortization'!E341,B340+D341),"")</f>
      </c>
      <c r="G341" s="19">
        <f t="shared" si="29"/>
      </c>
    </row>
    <row r="342" spans="1:7" ht="12.75">
      <c r="A342" s="22">
        <f t="shared" si="26"/>
      </c>
      <c r="B342" s="19">
        <f t="shared" si="25"/>
      </c>
      <c r="C342" s="19">
        <f t="shared" si="27"/>
      </c>
      <c r="D342" s="19">
        <f t="shared" si="28"/>
      </c>
      <c r="E342" s="19">
        <f>IF(A342&lt;&gt;"",IF(AND('Extra Payment'!$I$4&lt;&gt;"",'Extra Payment'!$I$5="Monthly"),'Extra Payment'!$I$4,IF(AND(MOD(A342,3)=0,'Extra Payment'!$I$4&lt;&gt;"",'Extra Payment'!$I$5="Quarterly"),'Extra Payment'!$I$4,IF(AND(MOD(A342,6)=0,'Extra Payment'!$I$4&lt;&gt;"",'Extra Payment'!$I$5="Semi-Annually"),'Extra Payment'!$I$4,IF(AND(MOD(A342,12)=0,'Extra Payment'!$I$4&lt;&gt;"",'Extra Payment'!$I$5="Annually"),'Extra Payment'!$I$4,0)))),"")</f>
      </c>
      <c r="F342" s="19">
        <f>IF(A342&lt;&gt;"",IF(B341+D342&gt;F341,'Extra Payment'!$E$10+'Extra Payment Amortization'!E342,B341+D342),"")</f>
      </c>
      <c r="G342" s="19">
        <f t="shared" si="29"/>
      </c>
    </row>
    <row r="343" spans="1:7" ht="12.75">
      <c r="A343" s="22">
        <f t="shared" si="26"/>
      </c>
      <c r="B343" s="19">
        <f t="shared" si="25"/>
      </c>
      <c r="C343" s="19">
        <f t="shared" si="27"/>
      </c>
      <c r="D343" s="19">
        <f t="shared" si="28"/>
      </c>
      <c r="E343" s="19">
        <f>IF(A343&lt;&gt;"",IF(AND('Extra Payment'!$I$4&lt;&gt;"",'Extra Payment'!$I$5="Monthly"),'Extra Payment'!$I$4,IF(AND(MOD(A343,3)=0,'Extra Payment'!$I$4&lt;&gt;"",'Extra Payment'!$I$5="Quarterly"),'Extra Payment'!$I$4,IF(AND(MOD(A343,6)=0,'Extra Payment'!$I$4&lt;&gt;"",'Extra Payment'!$I$5="Semi-Annually"),'Extra Payment'!$I$4,IF(AND(MOD(A343,12)=0,'Extra Payment'!$I$4&lt;&gt;"",'Extra Payment'!$I$5="Annually"),'Extra Payment'!$I$4,0)))),"")</f>
      </c>
      <c r="F343" s="19">
        <f>IF(A343&lt;&gt;"",IF(B342+D343&gt;F342,'Extra Payment'!$E$10+'Extra Payment Amortization'!E343,B342+D343),"")</f>
      </c>
      <c r="G343" s="19">
        <f t="shared" si="29"/>
      </c>
    </row>
    <row r="344" spans="1:7" ht="12.75">
      <c r="A344" s="22">
        <f t="shared" si="26"/>
      </c>
      <c r="B344" s="19">
        <f t="shared" si="25"/>
      </c>
      <c r="C344" s="19">
        <f t="shared" si="27"/>
      </c>
      <c r="D344" s="19">
        <f t="shared" si="28"/>
      </c>
      <c r="E344" s="19">
        <f>IF(A344&lt;&gt;"",IF(AND('Extra Payment'!$I$4&lt;&gt;"",'Extra Payment'!$I$5="Monthly"),'Extra Payment'!$I$4,IF(AND(MOD(A344,3)=0,'Extra Payment'!$I$4&lt;&gt;"",'Extra Payment'!$I$5="Quarterly"),'Extra Payment'!$I$4,IF(AND(MOD(A344,6)=0,'Extra Payment'!$I$4&lt;&gt;"",'Extra Payment'!$I$5="Semi-Annually"),'Extra Payment'!$I$4,IF(AND(MOD(A344,12)=0,'Extra Payment'!$I$4&lt;&gt;"",'Extra Payment'!$I$5="Annually"),'Extra Payment'!$I$4,0)))),"")</f>
      </c>
      <c r="F344" s="19">
        <f>IF(A344&lt;&gt;"",IF(B343+D344&gt;F343,'Extra Payment'!$E$10+'Extra Payment Amortization'!E344,B343+D344),"")</f>
      </c>
      <c r="G344" s="19">
        <f t="shared" si="29"/>
      </c>
    </row>
    <row r="345" spans="1:7" ht="12.75">
      <c r="A345" s="22">
        <f t="shared" si="26"/>
      </c>
      <c r="B345" s="19">
        <f t="shared" si="25"/>
      </c>
      <c r="C345" s="19">
        <f t="shared" si="27"/>
      </c>
      <c r="D345" s="19">
        <f t="shared" si="28"/>
      </c>
      <c r="E345" s="19">
        <f>IF(A345&lt;&gt;"",IF(AND('Extra Payment'!$I$4&lt;&gt;"",'Extra Payment'!$I$5="Monthly"),'Extra Payment'!$I$4,IF(AND(MOD(A345,3)=0,'Extra Payment'!$I$4&lt;&gt;"",'Extra Payment'!$I$5="Quarterly"),'Extra Payment'!$I$4,IF(AND(MOD(A345,6)=0,'Extra Payment'!$I$4&lt;&gt;"",'Extra Payment'!$I$5="Semi-Annually"),'Extra Payment'!$I$4,IF(AND(MOD(A345,12)=0,'Extra Payment'!$I$4&lt;&gt;"",'Extra Payment'!$I$5="Annually"),'Extra Payment'!$I$4,0)))),"")</f>
      </c>
      <c r="F345" s="19">
        <f>IF(A345&lt;&gt;"",IF(B344+D345&gt;F344,'Extra Payment'!$E$10+'Extra Payment Amortization'!E345,B344+D345),"")</f>
      </c>
      <c r="G345" s="19">
        <f t="shared" si="29"/>
      </c>
    </row>
    <row r="346" spans="1:7" ht="12.75">
      <c r="A346" s="22">
        <f t="shared" si="26"/>
      </c>
      <c r="B346" s="19">
        <f t="shared" si="25"/>
      </c>
      <c r="C346" s="19">
        <f t="shared" si="27"/>
      </c>
      <c r="D346" s="19">
        <f t="shared" si="28"/>
      </c>
      <c r="E346" s="19">
        <f>IF(A346&lt;&gt;"",IF(AND('Extra Payment'!$I$4&lt;&gt;"",'Extra Payment'!$I$5="Monthly"),'Extra Payment'!$I$4,IF(AND(MOD(A346,3)=0,'Extra Payment'!$I$4&lt;&gt;"",'Extra Payment'!$I$5="Quarterly"),'Extra Payment'!$I$4,IF(AND(MOD(A346,6)=0,'Extra Payment'!$I$4&lt;&gt;"",'Extra Payment'!$I$5="Semi-Annually"),'Extra Payment'!$I$4,IF(AND(MOD(A346,12)=0,'Extra Payment'!$I$4&lt;&gt;"",'Extra Payment'!$I$5="Annually"),'Extra Payment'!$I$4,0)))),"")</f>
      </c>
      <c r="F346" s="19">
        <f>IF(A346&lt;&gt;"",IF(B345+D346&gt;F345,'Extra Payment'!$E$10+'Extra Payment Amortization'!E346,B345+D346),"")</f>
      </c>
      <c r="G346" s="19">
        <f t="shared" si="29"/>
      </c>
    </row>
    <row r="347" spans="1:7" ht="12.75">
      <c r="A347" s="22">
        <f t="shared" si="26"/>
      </c>
      <c r="B347" s="19">
        <f t="shared" si="25"/>
      </c>
      <c r="C347" s="19">
        <f t="shared" si="27"/>
      </c>
      <c r="D347" s="19">
        <f t="shared" si="28"/>
      </c>
      <c r="E347" s="19">
        <f>IF(A347&lt;&gt;"",IF(AND('Extra Payment'!$I$4&lt;&gt;"",'Extra Payment'!$I$5="Monthly"),'Extra Payment'!$I$4,IF(AND(MOD(A347,3)=0,'Extra Payment'!$I$4&lt;&gt;"",'Extra Payment'!$I$5="Quarterly"),'Extra Payment'!$I$4,IF(AND(MOD(A347,6)=0,'Extra Payment'!$I$4&lt;&gt;"",'Extra Payment'!$I$5="Semi-Annually"),'Extra Payment'!$I$4,IF(AND(MOD(A347,12)=0,'Extra Payment'!$I$4&lt;&gt;"",'Extra Payment'!$I$5="Annually"),'Extra Payment'!$I$4,0)))),"")</f>
      </c>
      <c r="F347" s="19">
        <f>IF(A347&lt;&gt;"",IF(B346+D347&gt;F346,'Extra Payment'!$E$10+'Extra Payment Amortization'!E347,B346+D347),"")</f>
      </c>
      <c r="G347" s="19">
        <f t="shared" si="29"/>
      </c>
    </row>
    <row r="348" spans="1:7" ht="12.75">
      <c r="A348" s="22">
        <f t="shared" si="26"/>
      </c>
      <c r="B348" s="19">
        <f t="shared" si="25"/>
      </c>
      <c r="C348" s="19">
        <f t="shared" si="27"/>
      </c>
      <c r="D348" s="19">
        <f t="shared" si="28"/>
      </c>
      <c r="E348" s="19">
        <f>IF(A348&lt;&gt;"",IF(AND('Extra Payment'!$I$4&lt;&gt;"",'Extra Payment'!$I$5="Monthly"),'Extra Payment'!$I$4,IF(AND(MOD(A348,3)=0,'Extra Payment'!$I$4&lt;&gt;"",'Extra Payment'!$I$5="Quarterly"),'Extra Payment'!$I$4,IF(AND(MOD(A348,6)=0,'Extra Payment'!$I$4&lt;&gt;"",'Extra Payment'!$I$5="Semi-Annually"),'Extra Payment'!$I$4,IF(AND(MOD(A348,12)=0,'Extra Payment'!$I$4&lt;&gt;"",'Extra Payment'!$I$5="Annually"),'Extra Payment'!$I$4,0)))),"")</f>
      </c>
      <c r="F348" s="19">
        <f>IF(A348&lt;&gt;"",IF(B347+D348&gt;F347,'Extra Payment'!$E$10+'Extra Payment Amortization'!E348,B347+D348),"")</f>
      </c>
      <c r="G348" s="19">
        <f t="shared" si="29"/>
      </c>
    </row>
    <row r="349" spans="1:7" ht="12.75">
      <c r="A349" s="22">
        <f t="shared" si="26"/>
      </c>
      <c r="B349" s="19">
        <f t="shared" si="25"/>
      </c>
      <c r="C349" s="19">
        <f t="shared" si="27"/>
      </c>
      <c r="D349" s="19">
        <f t="shared" si="28"/>
      </c>
      <c r="E349" s="19">
        <f>IF(A349&lt;&gt;"",IF(AND('Extra Payment'!$I$4&lt;&gt;"",'Extra Payment'!$I$5="Monthly"),'Extra Payment'!$I$4,IF(AND(MOD(A349,3)=0,'Extra Payment'!$I$4&lt;&gt;"",'Extra Payment'!$I$5="Quarterly"),'Extra Payment'!$I$4,IF(AND(MOD(A349,6)=0,'Extra Payment'!$I$4&lt;&gt;"",'Extra Payment'!$I$5="Semi-Annually"),'Extra Payment'!$I$4,IF(AND(MOD(A349,12)=0,'Extra Payment'!$I$4&lt;&gt;"",'Extra Payment'!$I$5="Annually"),'Extra Payment'!$I$4,0)))),"")</f>
      </c>
      <c r="F349" s="19">
        <f>IF(A349&lt;&gt;"",IF(B348+D349&gt;F348,'Extra Payment'!$E$10+'Extra Payment Amortization'!E349,B348+D349),"")</f>
      </c>
      <c r="G349" s="19">
        <f t="shared" si="29"/>
      </c>
    </row>
    <row r="350" spans="1:7" ht="12.75">
      <c r="A350" s="22">
        <f t="shared" si="26"/>
      </c>
      <c r="B350" s="19">
        <f t="shared" si="25"/>
      </c>
      <c r="C350" s="19">
        <f t="shared" si="27"/>
      </c>
      <c r="D350" s="19">
        <f t="shared" si="28"/>
      </c>
      <c r="E350" s="19">
        <f>IF(A350&lt;&gt;"",IF(AND('Extra Payment'!$I$4&lt;&gt;"",'Extra Payment'!$I$5="Monthly"),'Extra Payment'!$I$4,IF(AND(MOD(A350,3)=0,'Extra Payment'!$I$4&lt;&gt;"",'Extra Payment'!$I$5="Quarterly"),'Extra Payment'!$I$4,IF(AND(MOD(A350,6)=0,'Extra Payment'!$I$4&lt;&gt;"",'Extra Payment'!$I$5="Semi-Annually"),'Extra Payment'!$I$4,IF(AND(MOD(A350,12)=0,'Extra Payment'!$I$4&lt;&gt;"",'Extra Payment'!$I$5="Annually"),'Extra Payment'!$I$4,0)))),"")</f>
      </c>
      <c r="F350" s="19">
        <f>IF(A350&lt;&gt;"",IF(B349+D350&gt;F349,'Extra Payment'!$E$10+'Extra Payment Amortization'!E350,B349+D350),"")</f>
      </c>
      <c r="G350" s="19">
        <f t="shared" si="29"/>
      </c>
    </row>
    <row r="351" spans="1:7" ht="12.75">
      <c r="A351" s="22">
        <f t="shared" si="26"/>
      </c>
      <c r="B351" s="19">
        <f t="shared" si="25"/>
      </c>
      <c r="C351" s="19">
        <f t="shared" si="27"/>
      </c>
      <c r="D351" s="19">
        <f t="shared" si="28"/>
      </c>
      <c r="E351" s="19">
        <f>IF(A351&lt;&gt;"",IF(AND('Extra Payment'!$I$4&lt;&gt;"",'Extra Payment'!$I$5="Monthly"),'Extra Payment'!$I$4,IF(AND(MOD(A351,3)=0,'Extra Payment'!$I$4&lt;&gt;"",'Extra Payment'!$I$5="Quarterly"),'Extra Payment'!$I$4,IF(AND(MOD(A351,6)=0,'Extra Payment'!$I$4&lt;&gt;"",'Extra Payment'!$I$5="Semi-Annually"),'Extra Payment'!$I$4,IF(AND(MOD(A351,12)=0,'Extra Payment'!$I$4&lt;&gt;"",'Extra Payment'!$I$5="Annually"),'Extra Payment'!$I$4,0)))),"")</f>
      </c>
      <c r="F351" s="19">
        <f>IF(A351&lt;&gt;"",IF(B350+D351&gt;F350,'Extra Payment'!$E$10+'Extra Payment Amortization'!E351,B350+D351),"")</f>
      </c>
      <c r="G351" s="19">
        <f t="shared" si="29"/>
      </c>
    </row>
    <row r="352" spans="1:7" ht="12.75">
      <c r="A352" s="22">
        <f t="shared" si="26"/>
      </c>
      <c r="B352" s="19">
        <f t="shared" si="25"/>
      </c>
      <c r="C352" s="19">
        <f t="shared" si="27"/>
      </c>
      <c r="D352" s="19">
        <f t="shared" si="28"/>
      </c>
      <c r="E352" s="19">
        <f>IF(A352&lt;&gt;"",IF(AND('Extra Payment'!$I$4&lt;&gt;"",'Extra Payment'!$I$5="Monthly"),'Extra Payment'!$I$4,IF(AND(MOD(A352,3)=0,'Extra Payment'!$I$4&lt;&gt;"",'Extra Payment'!$I$5="Quarterly"),'Extra Payment'!$I$4,IF(AND(MOD(A352,6)=0,'Extra Payment'!$I$4&lt;&gt;"",'Extra Payment'!$I$5="Semi-Annually"),'Extra Payment'!$I$4,IF(AND(MOD(A352,12)=0,'Extra Payment'!$I$4&lt;&gt;"",'Extra Payment'!$I$5="Annually"),'Extra Payment'!$I$4,0)))),"")</f>
      </c>
      <c r="F352" s="19">
        <f>IF(A352&lt;&gt;"",IF(B351+D352&gt;F351,'Extra Payment'!$E$10+'Extra Payment Amortization'!E352,B351+D352),"")</f>
      </c>
      <c r="G352" s="19">
        <f t="shared" si="29"/>
      </c>
    </row>
    <row r="353" spans="1:7" ht="12.75">
      <c r="A353" s="22">
        <f t="shared" si="26"/>
      </c>
      <c r="B353" s="19">
        <f t="shared" si="25"/>
      </c>
      <c r="C353" s="19">
        <f t="shared" si="27"/>
      </c>
      <c r="D353" s="19">
        <f t="shared" si="28"/>
      </c>
      <c r="E353" s="19">
        <f>IF(A353&lt;&gt;"",IF(AND('Extra Payment'!$I$4&lt;&gt;"",'Extra Payment'!$I$5="Monthly"),'Extra Payment'!$I$4,IF(AND(MOD(A353,3)=0,'Extra Payment'!$I$4&lt;&gt;"",'Extra Payment'!$I$5="Quarterly"),'Extra Payment'!$I$4,IF(AND(MOD(A353,6)=0,'Extra Payment'!$I$4&lt;&gt;"",'Extra Payment'!$I$5="Semi-Annually"),'Extra Payment'!$I$4,IF(AND(MOD(A353,12)=0,'Extra Payment'!$I$4&lt;&gt;"",'Extra Payment'!$I$5="Annually"),'Extra Payment'!$I$4,0)))),"")</f>
      </c>
      <c r="F353" s="19">
        <f>IF(A353&lt;&gt;"",IF(B352+D353&gt;F352,'Extra Payment'!$E$10+'Extra Payment Amortization'!E353,B352+D353),"")</f>
      </c>
      <c r="G353" s="19">
        <f t="shared" si="29"/>
      </c>
    </row>
    <row r="354" spans="1:7" ht="12.75">
      <c r="A354" s="22">
        <f t="shared" si="26"/>
      </c>
      <c r="B354" s="19">
        <f t="shared" si="25"/>
      </c>
      <c r="C354" s="19">
        <f t="shared" si="27"/>
      </c>
      <c r="D354" s="19">
        <f t="shared" si="28"/>
      </c>
      <c r="E354" s="19">
        <f>IF(A354&lt;&gt;"",IF(AND('Extra Payment'!$I$4&lt;&gt;"",'Extra Payment'!$I$5="Monthly"),'Extra Payment'!$I$4,IF(AND(MOD(A354,3)=0,'Extra Payment'!$I$4&lt;&gt;"",'Extra Payment'!$I$5="Quarterly"),'Extra Payment'!$I$4,IF(AND(MOD(A354,6)=0,'Extra Payment'!$I$4&lt;&gt;"",'Extra Payment'!$I$5="Semi-Annually"),'Extra Payment'!$I$4,IF(AND(MOD(A354,12)=0,'Extra Payment'!$I$4&lt;&gt;"",'Extra Payment'!$I$5="Annually"),'Extra Payment'!$I$4,0)))),"")</f>
      </c>
      <c r="F354" s="19">
        <f>IF(A354&lt;&gt;"",IF(B353+D354&gt;F353,'Extra Payment'!$E$10+'Extra Payment Amortization'!E354,B353+D354),"")</f>
      </c>
      <c r="G354" s="19">
        <f t="shared" si="29"/>
      </c>
    </row>
    <row r="355" spans="1:7" ht="12.75">
      <c r="A355" s="22">
        <f t="shared" si="26"/>
      </c>
      <c r="B355" s="19">
        <f t="shared" si="25"/>
      </c>
      <c r="C355" s="19">
        <f t="shared" si="27"/>
      </c>
      <c r="D355" s="19">
        <f t="shared" si="28"/>
      </c>
      <c r="E355" s="19">
        <f>IF(A355&lt;&gt;"",IF(AND('Extra Payment'!$I$4&lt;&gt;"",'Extra Payment'!$I$5="Monthly"),'Extra Payment'!$I$4,IF(AND(MOD(A355,3)=0,'Extra Payment'!$I$4&lt;&gt;"",'Extra Payment'!$I$5="Quarterly"),'Extra Payment'!$I$4,IF(AND(MOD(A355,6)=0,'Extra Payment'!$I$4&lt;&gt;"",'Extra Payment'!$I$5="Semi-Annually"),'Extra Payment'!$I$4,IF(AND(MOD(A355,12)=0,'Extra Payment'!$I$4&lt;&gt;"",'Extra Payment'!$I$5="Annually"),'Extra Payment'!$I$4,0)))),"")</f>
      </c>
      <c r="F355" s="19">
        <f>IF(A355&lt;&gt;"",IF(B354+D355&gt;F354,'Extra Payment'!$E$10+'Extra Payment Amortization'!E355,B354+D355),"")</f>
      </c>
      <c r="G355" s="19">
        <f t="shared" si="29"/>
      </c>
    </row>
    <row r="356" spans="1:7" ht="12.75">
      <c r="A356" s="22">
        <f t="shared" si="26"/>
      </c>
      <c r="B356" s="19">
        <f t="shared" si="25"/>
      </c>
      <c r="C356" s="19">
        <f t="shared" si="27"/>
      </c>
      <c r="D356" s="19">
        <f t="shared" si="28"/>
      </c>
      <c r="E356" s="19">
        <f>IF(A356&lt;&gt;"",IF(AND('Extra Payment'!$I$4&lt;&gt;"",'Extra Payment'!$I$5="Monthly"),'Extra Payment'!$I$4,IF(AND(MOD(A356,3)=0,'Extra Payment'!$I$4&lt;&gt;"",'Extra Payment'!$I$5="Quarterly"),'Extra Payment'!$I$4,IF(AND(MOD(A356,6)=0,'Extra Payment'!$I$4&lt;&gt;"",'Extra Payment'!$I$5="Semi-Annually"),'Extra Payment'!$I$4,IF(AND(MOD(A356,12)=0,'Extra Payment'!$I$4&lt;&gt;"",'Extra Payment'!$I$5="Annually"),'Extra Payment'!$I$4,0)))),"")</f>
      </c>
      <c r="F356" s="19">
        <f>IF(A356&lt;&gt;"",IF(B355+D356&gt;F355,'Extra Payment'!$E$10+'Extra Payment Amortization'!E356,B355+D356),"")</f>
      </c>
      <c r="G356" s="19">
        <f t="shared" si="29"/>
      </c>
    </row>
    <row r="357" spans="1:7" ht="12.75">
      <c r="A357" s="22">
        <f t="shared" si="26"/>
      </c>
      <c r="B357" s="19">
        <f t="shared" si="25"/>
      </c>
      <c r="C357" s="19">
        <f t="shared" si="27"/>
      </c>
      <c r="D357" s="19">
        <f t="shared" si="28"/>
      </c>
      <c r="E357" s="19">
        <f>IF(A357&lt;&gt;"",IF(AND('Extra Payment'!$I$4&lt;&gt;"",'Extra Payment'!$I$5="Monthly"),'Extra Payment'!$I$4,IF(AND(MOD(A357,3)=0,'Extra Payment'!$I$4&lt;&gt;"",'Extra Payment'!$I$5="Quarterly"),'Extra Payment'!$I$4,IF(AND(MOD(A357,6)=0,'Extra Payment'!$I$4&lt;&gt;"",'Extra Payment'!$I$5="Semi-Annually"),'Extra Payment'!$I$4,IF(AND(MOD(A357,12)=0,'Extra Payment'!$I$4&lt;&gt;"",'Extra Payment'!$I$5="Annually"),'Extra Payment'!$I$4,0)))),"")</f>
      </c>
      <c r="F357" s="19">
        <f>IF(A357&lt;&gt;"",IF(B356+D357&gt;F356,'Extra Payment'!$E$10+'Extra Payment Amortization'!E357,B356+D357),"")</f>
      </c>
      <c r="G357" s="19">
        <f t="shared" si="29"/>
      </c>
    </row>
    <row r="358" spans="1:7" ht="12.75">
      <c r="A358" s="22">
        <f t="shared" si="26"/>
      </c>
      <c r="B358" s="19">
        <f t="shared" si="25"/>
      </c>
      <c r="C358" s="19">
        <f t="shared" si="27"/>
      </c>
      <c r="D358" s="19">
        <f t="shared" si="28"/>
      </c>
      <c r="E358" s="19">
        <f>IF(A358&lt;&gt;"",IF(AND('Extra Payment'!$I$4&lt;&gt;"",'Extra Payment'!$I$5="Monthly"),'Extra Payment'!$I$4,IF(AND(MOD(A358,3)=0,'Extra Payment'!$I$4&lt;&gt;"",'Extra Payment'!$I$5="Quarterly"),'Extra Payment'!$I$4,IF(AND(MOD(A358,6)=0,'Extra Payment'!$I$4&lt;&gt;"",'Extra Payment'!$I$5="Semi-Annually"),'Extra Payment'!$I$4,IF(AND(MOD(A358,12)=0,'Extra Payment'!$I$4&lt;&gt;"",'Extra Payment'!$I$5="Annually"),'Extra Payment'!$I$4,0)))),"")</f>
      </c>
      <c r="F358" s="19">
        <f>IF(A358&lt;&gt;"",IF(B357+D358&gt;F357,'Extra Payment'!$E$10+'Extra Payment Amortization'!E358,B357+D358),"")</f>
      </c>
      <c r="G358" s="19">
        <f t="shared" si="29"/>
      </c>
    </row>
    <row r="359" spans="1:7" ht="12.75">
      <c r="A359" s="22">
        <f t="shared" si="26"/>
      </c>
      <c r="B359" s="19">
        <f t="shared" si="25"/>
      </c>
      <c r="C359" s="19">
        <f t="shared" si="27"/>
      </c>
      <c r="D359" s="19">
        <f t="shared" si="28"/>
      </c>
      <c r="E359" s="19">
        <f>IF(A359&lt;&gt;"",IF(AND('Extra Payment'!$I$4&lt;&gt;"",'Extra Payment'!$I$5="Monthly"),'Extra Payment'!$I$4,IF(AND(MOD(A359,3)=0,'Extra Payment'!$I$4&lt;&gt;"",'Extra Payment'!$I$5="Quarterly"),'Extra Payment'!$I$4,IF(AND(MOD(A359,6)=0,'Extra Payment'!$I$4&lt;&gt;"",'Extra Payment'!$I$5="Semi-Annually"),'Extra Payment'!$I$4,IF(AND(MOD(A359,12)=0,'Extra Payment'!$I$4&lt;&gt;"",'Extra Payment'!$I$5="Annually"),'Extra Payment'!$I$4,0)))),"")</f>
      </c>
      <c r="F359" s="19">
        <f>IF(A359&lt;&gt;"",IF(B358+D359&gt;F358,'Extra Payment'!$E$10+'Extra Payment Amortization'!E359,B358+D359),"")</f>
      </c>
      <c r="G359" s="19">
        <f t="shared" si="29"/>
      </c>
    </row>
    <row r="360" spans="1:7" ht="12.75">
      <c r="A360" s="22">
        <f t="shared" si="26"/>
      </c>
      <c r="B360" s="19">
        <f t="shared" si="25"/>
      </c>
      <c r="C360" s="19">
        <f t="shared" si="27"/>
      </c>
      <c r="D360" s="19">
        <f t="shared" si="28"/>
      </c>
      <c r="E360" s="19">
        <f>IF(A360&lt;&gt;"",IF(AND('Extra Payment'!$I$4&lt;&gt;"",'Extra Payment'!$I$5="Monthly"),'Extra Payment'!$I$4,IF(AND(MOD(A360,3)=0,'Extra Payment'!$I$4&lt;&gt;"",'Extra Payment'!$I$5="Quarterly"),'Extra Payment'!$I$4,IF(AND(MOD(A360,6)=0,'Extra Payment'!$I$4&lt;&gt;"",'Extra Payment'!$I$5="Semi-Annually"),'Extra Payment'!$I$4,IF(AND(MOD(A360,12)=0,'Extra Payment'!$I$4&lt;&gt;"",'Extra Payment'!$I$5="Annually"),'Extra Payment'!$I$4,0)))),"")</f>
      </c>
      <c r="F360" s="19">
        <f>IF(A360&lt;&gt;"",IF(B359+D360&gt;F359,'Extra Payment'!$E$10+'Extra Payment Amortization'!E360,B359+D360),"")</f>
      </c>
      <c r="G360" s="19">
        <f t="shared" si="29"/>
      </c>
    </row>
    <row r="361" spans="1:7" ht="12.75">
      <c r="A361" s="22">
        <f t="shared" si="26"/>
      </c>
      <c r="B361" s="19">
        <f t="shared" si="25"/>
      </c>
      <c r="C361" s="19">
        <f t="shared" si="27"/>
      </c>
      <c r="D361" s="19">
        <f t="shared" si="28"/>
      </c>
      <c r="E361" s="19">
        <f>IF(A361&lt;&gt;"",IF(AND('Extra Payment'!$I$4&lt;&gt;"",'Extra Payment'!$I$5="Monthly"),'Extra Payment'!$I$4,IF(AND(MOD(A361,3)=0,'Extra Payment'!$I$4&lt;&gt;"",'Extra Payment'!$I$5="Quarterly"),'Extra Payment'!$I$4,IF(AND(MOD(A361,6)=0,'Extra Payment'!$I$4&lt;&gt;"",'Extra Payment'!$I$5="Semi-Annually"),'Extra Payment'!$I$4,IF(AND(MOD(A361,12)=0,'Extra Payment'!$I$4&lt;&gt;"",'Extra Payment'!$I$5="Annually"),'Extra Payment'!$I$4,0)))),"")</f>
      </c>
      <c r="F361" s="19">
        <f>IF(A361&lt;&gt;"",IF(B360+D361&gt;F360,'Extra Payment'!$E$10+'Extra Payment Amortization'!E361,B360+D361),"")</f>
      </c>
      <c r="G361" s="19">
        <f t="shared" si="29"/>
      </c>
    </row>
    <row r="362" spans="1:7" ht="12.75">
      <c r="A362" s="22">
        <f t="shared" si="26"/>
      </c>
      <c r="B362" s="19">
        <f t="shared" si="25"/>
      </c>
      <c r="C362" s="19">
        <f t="shared" si="27"/>
      </c>
      <c r="D362" s="19">
        <f t="shared" si="28"/>
      </c>
      <c r="E362" s="19">
        <f>IF(A362&lt;&gt;"",IF(AND('Extra Payment'!$I$4&lt;&gt;"",'Extra Payment'!$I$5="Monthly"),'Extra Payment'!$I$4,IF(AND(MOD(A362,3)=0,'Extra Payment'!$I$4&lt;&gt;"",'Extra Payment'!$I$5="Quarterly"),'Extra Payment'!$I$4,IF(AND(MOD(A362,6)=0,'Extra Payment'!$I$4&lt;&gt;"",'Extra Payment'!$I$5="Semi-Annually"),'Extra Payment'!$I$4,IF(AND(MOD(A362,12)=0,'Extra Payment'!$I$4&lt;&gt;"",'Extra Payment'!$I$5="Annually"),'Extra Payment'!$I$4,0)))),"")</f>
      </c>
      <c r="F362" s="19">
        <f>IF(A362&lt;&gt;"",IF(B361+D362&gt;F361,'Extra Payment'!$E$10+'Extra Payment Amortization'!E362,B361+D362),"")</f>
      </c>
      <c r="G362" s="19">
        <f t="shared" si="29"/>
      </c>
    </row>
    <row r="363" spans="1:7" ht="12.75">
      <c r="A363" s="22">
        <f t="shared" si="26"/>
      </c>
      <c r="B363" s="19">
        <f t="shared" si="25"/>
      </c>
      <c r="C363" s="19">
        <f t="shared" si="27"/>
      </c>
      <c r="D363" s="19">
        <f t="shared" si="28"/>
      </c>
      <c r="E363" s="19">
        <f>IF(A363&lt;&gt;"",IF(AND('Extra Payment'!$I$4&lt;&gt;"",'Extra Payment'!$I$5="Monthly"),'Extra Payment'!$I$4,IF(AND(MOD(A363,3)=0,'Extra Payment'!$I$4&lt;&gt;"",'Extra Payment'!$I$5="Quarterly"),'Extra Payment'!$I$4,IF(AND(MOD(A363,6)=0,'Extra Payment'!$I$4&lt;&gt;"",'Extra Payment'!$I$5="Semi-Annually"),'Extra Payment'!$I$4,IF(AND(MOD(A363,12)=0,'Extra Payment'!$I$4&lt;&gt;"",'Extra Payment'!$I$5="Annually"),'Extra Payment'!$I$4,0)))),"")</f>
      </c>
      <c r="F363" s="19">
        <f>IF(A363&lt;&gt;"",IF(B362+D363&gt;F362,'Extra Payment'!$E$10+'Extra Payment Amortization'!E363,B362+D363),"")</f>
      </c>
      <c r="G363" s="19">
        <f t="shared" si="29"/>
      </c>
    </row>
    <row r="364" spans="1:7" ht="12.75">
      <c r="A364" s="22">
        <f t="shared" si="26"/>
      </c>
      <c r="B364" s="19">
        <f t="shared" si="25"/>
      </c>
      <c r="C364" s="19">
        <f t="shared" si="27"/>
      </c>
      <c r="D364" s="19">
        <f t="shared" si="28"/>
      </c>
      <c r="E364" s="19">
        <f>IF(A364&lt;&gt;"",IF(AND('Extra Payment'!$I$4&lt;&gt;"",'Extra Payment'!$I$5="Monthly"),'Extra Payment'!$I$4,IF(AND(MOD(A364,3)=0,'Extra Payment'!$I$4&lt;&gt;"",'Extra Payment'!$I$5="Quarterly"),'Extra Payment'!$I$4,IF(AND(MOD(A364,6)=0,'Extra Payment'!$I$4&lt;&gt;"",'Extra Payment'!$I$5="Semi-Annually"),'Extra Payment'!$I$4,IF(AND(MOD(A364,12)=0,'Extra Payment'!$I$4&lt;&gt;"",'Extra Payment'!$I$5="Annually"),'Extra Payment'!$I$4,0)))),"")</f>
      </c>
      <c r="F364" s="19">
        <f>IF(A364&lt;&gt;"",IF(B363+D364&gt;F363,'Extra Payment'!$E$10+'Extra Payment Amortization'!E364,B363+D364),"")</f>
      </c>
      <c r="G364" s="19">
        <f t="shared" si="29"/>
      </c>
    </row>
    <row r="365" spans="1:7" ht="12.75">
      <c r="A365" s="22">
        <f t="shared" si="26"/>
      </c>
      <c r="B365" s="19">
        <f aca="true" t="shared" si="30" ref="B365:B370">IF(B364&lt;&gt;"",IF(B364&lt;&gt;0,IF(B364+D364&gt;F364,B364-C365,0),""),"")</f>
      </c>
      <c r="C365" s="19">
        <f t="shared" si="27"/>
      </c>
      <c r="D365" s="19">
        <f t="shared" si="28"/>
      </c>
      <c r="E365" s="19">
        <f>IF(A365&lt;&gt;"",IF(AND('Extra Payment'!$I$4&lt;&gt;"",'Extra Payment'!$I$5="Monthly"),'Extra Payment'!$I$4,IF(AND(MOD(A365,3)=0,'Extra Payment'!$I$4&lt;&gt;"",'Extra Payment'!$I$5="Quarterly"),'Extra Payment'!$I$4,IF(AND(MOD(A365,6)=0,'Extra Payment'!$I$4&lt;&gt;"",'Extra Payment'!$I$5="Semi-Annually"),'Extra Payment'!$I$4,IF(AND(MOD(A365,12)=0,'Extra Payment'!$I$4&lt;&gt;"",'Extra Payment'!$I$5="Annually"),'Extra Payment'!$I$4,0)))),"")</f>
      </c>
      <c r="F365" s="19">
        <f>IF(A365&lt;&gt;"",IF(B364+D365&gt;F364,'Extra Payment'!$E$10+'Extra Payment Amortization'!E365,B364+D365),"")</f>
      </c>
      <c r="G365" s="19">
        <f t="shared" si="29"/>
      </c>
    </row>
    <row r="366" spans="1:7" ht="12.75">
      <c r="A366" s="22">
        <f t="shared" si="26"/>
      </c>
      <c r="B366" s="19">
        <f t="shared" si="30"/>
      </c>
      <c r="C366" s="19">
        <f t="shared" si="27"/>
      </c>
      <c r="D366" s="19">
        <f t="shared" si="28"/>
      </c>
      <c r="E366" s="19">
        <f>IF(A366&lt;&gt;"",IF(AND('Extra Payment'!$I$4&lt;&gt;"",'Extra Payment'!$I$5="Monthly"),'Extra Payment'!$I$4,IF(AND(MOD(A366,3)=0,'Extra Payment'!$I$4&lt;&gt;"",'Extra Payment'!$I$5="Quarterly"),'Extra Payment'!$I$4,IF(AND(MOD(A366,6)=0,'Extra Payment'!$I$4&lt;&gt;"",'Extra Payment'!$I$5="Semi-Annually"),'Extra Payment'!$I$4,IF(AND(MOD(A366,12)=0,'Extra Payment'!$I$4&lt;&gt;"",'Extra Payment'!$I$5="Annually"),'Extra Payment'!$I$4,0)))),"")</f>
      </c>
      <c r="F366" s="19">
        <f>IF(A366&lt;&gt;"",IF(B365+D366&gt;F365,'Extra Payment'!$E$10+'Extra Payment Amortization'!E366,B365+D366),"")</f>
      </c>
      <c r="G366" s="19">
        <f t="shared" si="29"/>
      </c>
    </row>
    <row r="367" spans="1:7" ht="12.75">
      <c r="A367" s="22">
        <f t="shared" si="26"/>
      </c>
      <c r="B367" s="19">
        <f t="shared" si="30"/>
      </c>
      <c r="C367" s="19">
        <f t="shared" si="27"/>
      </c>
      <c r="D367" s="19">
        <f t="shared" si="28"/>
      </c>
      <c r="E367" s="19">
        <f>IF(A367&lt;&gt;"",IF(AND('Extra Payment'!$I$4&lt;&gt;"",'Extra Payment'!$I$5="Monthly"),'Extra Payment'!$I$4,IF(AND(MOD(A367,3)=0,'Extra Payment'!$I$4&lt;&gt;"",'Extra Payment'!$I$5="Quarterly"),'Extra Payment'!$I$4,IF(AND(MOD(A367,6)=0,'Extra Payment'!$I$4&lt;&gt;"",'Extra Payment'!$I$5="Semi-Annually"),'Extra Payment'!$I$4,IF(AND(MOD(A367,12)=0,'Extra Payment'!$I$4&lt;&gt;"",'Extra Payment'!$I$5="Annually"),'Extra Payment'!$I$4,0)))),"")</f>
      </c>
      <c r="F367" s="19">
        <f>IF(A367&lt;&gt;"",IF(B366+D367&gt;F366,'Extra Payment'!$E$10+'Extra Payment Amortization'!E367,B366+D367),"")</f>
      </c>
      <c r="G367" s="19">
        <f t="shared" si="29"/>
      </c>
    </row>
    <row r="368" spans="1:7" ht="12.75">
      <c r="A368" s="22">
        <f t="shared" si="26"/>
      </c>
      <c r="B368" s="19">
        <f t="shared" si="30"/>
      </c>
      <c r="C368" s="19">
        <f t="shared" si="27"/>
      </c>
      <c r="D368" s="19">
        <f t="shared" si="28"/>
      </c>
      <c r="E368" s="19">
        <f>IF(A368&lt;&gt;"",IF(AND('Extra Payment'!$I$4&lt;&gt;"",'Extra Payment'!$I$5="Monthly"),'Extra Payment'!$I$4,IF(AND(MOD(A368,3)=0,'Extra Payment'!$I$4&lt;&gt;"",'Extra Payment'!$I$5="Quarterly"),'Extra Payment'!$I$4,IF(AND(MOD(A368,6)=0,'Extra Payment'!$I$4&lt;&gt;"",'Extra Payment'!$I$5="Semi-Annually"),'Extra Payment'!$I$4,IF(AND(MOD(A368,12)=0,'Extra Payment'!$I$4&lt;&gt;"",'Extra Payment'!$I$5="Annually"),'Extra Payment'!$I$4,0)))),"")</f>
      </c>
      <c r="F368" s="19">
        <f>IF(A368&lt;&gt;"",IF(B367+D368&gt;F367,'Extra Payment'!$E$10+'Extra Payment Amortization'!E368,B367+D368),"")</f>
      </c>
      <c r="G368" s="19">
        <f t="shared" si="29"/>
      </c>
    </row>
    <row r="369" spans="1:7" ht="12.75">
      <c r="A369" s="22">
        <f t="shared" si="26"/>
      </c>
      <c r="B369" s="19">
        <f t="shared" si="30"/>
      </c>
      <c r="C369" s="19">
        <f t="shared" si="27"/>
      </c>
      <c r="D369" s="19">
        <f t="shared" si="28"/>
      </c>
      <c r="E369" s="19">
        <f>IF(A369&lt;&gt;"",IF(AND('Extra Payment'!$I$4&lt;&gt;"",'Extra Payment'!$I$5="Monthly"),'Extra Payment'!$I$4,IF(AND(MOD(A369,3)=0,'Extra Payment'!$I$4&lt;&gt;"",'Extra Payment'!$I$5="Quarterly"),'Extra Payment'!$I$4,IF(AND(MOD(A369,6)=0,'Extra Payment'!$I$4&lt;&gt;"",'Extra Payment'!$I$5="Semi-Annually"),'Extra Payment'!$I$4,IF(AND(MOD(A369,12)=0,'Extra Payment'!$I$4&lt;&gt;"",'Extra Payment'!$I$5="Annually"),'Extra Payment'!$I$4,0)))),"")</f>
      </c>
      <c r="F369" s="19">
        <f>IF(A369&lt;&gt;"",IF(B368+D369&gt;F368,'Extra Payment'!$E$10+'Extra Payment Amortization'!E369,B368+D369),"")</f>
      </c>
      <c r="G369" s="19">
        <f t="shared" si="29"/>
      </c>
    </row>
    <row r="370" spans="1:7" ht="12.75">
      <c r="A370" s="22">
        <f t="shared" si="26"/>
      </c>
      <c r="B370" s="19">
        <f t="shared" si="30"/>
      </c>
      <c r="C370" s="19">
        <f t="shared" si="27"/>
      </c>
      <c r="D370" s="19">
        <f t="shared" si="28"/>
      </c>
      <c r="E370" s="19">
        <f>IF(A370&lt;&gt;"",IF(AND('Extra Payment'!$I$4&lt;&gt;"",'Extra Payment'!$I$5="Monthly"),'Extra Payment'!$I$4,IF(AND(MOD(A370,3)=0,'Extra Payment'!$I$4&lt;&gt;"",'Extra Payment'!$I$5="Quarterly"),'Extra Payment'!$I$4,IF(AND(MOD(A370,6)=0,'Extra Payment'!$I$4&lt;&gt;"",'Extra Payment'!$I$5="Semi-Annually"),'Extra Payment'!$I$4,IF(AND(MOD(A370,12)=0,'Extra Payment'!$I$4&lt;&gt;"",'Extra Payment'!$I$5="Annually"),'Extra Payment'!$I$4,0)))),"")</f>
      </c>
      <c r="F370" s="19">
        <f>IF(A370&lt;&gt;"",IF(B369+D370&gt;F369,'Extra Payment'!$E$10+'Extra Payment Amortization'!E370,B369+D370),"")</f>
      </c>
      <c r="G370" s="19">
        <f t="shared" si="29"/>
      </c>
    </row>
    <row r="371" spans="1:7" ht="12.75">
      <c r="A371" s="22">
        <f t="shared" si="26"/>
      </c>
      <c r="B371" s="19">
        <f>IF(A371&lt;&gt;"",B370-C371,"")</f>
      </c>
      <c r="C371" s="19">
        <f>IF(A371&lt;&gt;"",F371-D371,"")</f>
      </c>
      <c r="D371" s="19">
        <f>IF(A371&lt;&gt;"",B370*$D$5/12/100,"")</f>
      </c>
      <c r="E371" s="19"/>
      <c r="F371" s="19">
        <f>IF(A371&lt;&gt;"",F370,"")</f>
      </c>
      <c r="G371" s="19">
        <f>IF(A371&lt;&gt;"",D371+G370,"")</f>
      </c>
    </row>
  </sheetData>
  <mergeCells count="2">
    <mergeCell ref="A2:G2"/>
    <mergeCell ref="A8:G8"/>
  </mergeCells>
  <conditionalFormatting sqref="A10:G371">
    <cfRule type="cellIs" priority="1" dxfId="0" operator="equal" stopIfTrue="1">
      <formula>""</formula>
    </cfRule>
  </conditionalFormatting>
  <dataValidations count="1">
    <dataValidation type="list" allowBlank="1" showDropDown="1" showInputMessage="1" showErrorMessage="1" sqref="E6">
      <formula1>"1,2,3,4,5,6,7,8,9,10,11,12,13,14,15,16,17,18,19,20,21,22,23,24,25,26,27,28,29,30"</formula1>
    </dataValidation>
  </dataValidations>
  <hyperlinks>
    <hyperlink ref="A8:G8" r:id="rId1" display="VISIT EXCELTEMPLATE.NET FOR MORE TEMPLATES AND UPDATES"/>
  </hyperlinks>
  <printOptions horizontalCentered="1" verticalCentered="1"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  <HyperlinkBase>http://exceltemplate.net/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Agams</cp:lastModifiedBy>
  <cp:lastPrinted>2009-09-06T16:43:37Z</cp:lastPrinted>
  <dcterms:created xsi:type="dcterms:W3CDTF">2009-09-06T04:20:44Z</dcterms:created>
  <dcterms:modified xsi:type="dcterms:W3CDTF">2009-09-07T18:00:57Z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